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pit\Desktop\duyuru\HESAP PROG\"/>
    </mc:Choice>
  </mc:AlternateContent>
  <bookViews>
    <workbookView xWindow="75" yWindow="4785" windowWidth="11685" windowHeight="5970" tabRatio="601" activeTab="3"/>
  </bookViews>
  <sheets>
    <sheet name="Giriş-takdim" sheetId="1" r:id="rId1"/>
    <sheet name="İş tabanlı ve tam gün" sheetId="2" r:id="rId2"/>
    <sheet name="Görev Tabanlı" sheetId="3" r:id="rId3"/>
    <sheet name="Görev sonuçları" sheetId="4" r:id="rId4"/>
  </sheets>
  <definedNames>
    <definedName name="_xlnm.Print_Area" localSheetId="0">'Giriş-takdim'!$B$1:$I$31</definedName>
    <definedName name="_xlnm.Print_Area" localSheetId="1">'İş tabanlı ve tam gün'!$A$1:$AH$44</definedName>
  </definedNames>
  <calcPr calcId="162913"/>
</workbook>
</file>

<file path=xl/calcChain.xml><?xml version="1.0" encoding="utf-8"?>
<calcChain xmlns="http://schemas.openxmlformats.org/spreadsheetml/2006/main">
  <c r="H11" i="3" l="1"/>
  <c r="D35" i="2" l="1"/>
  <c r="P30" i="2"/>
  <c r="P31" i="2"/>
  <c r="Q31" i="2" s="1"/>
  <c r="P32" i="2"/>
  <c r="Q32" i="2" s="1"/>
  <c r="P33" i="2"/>
  <c r="Q33" i="2" s="1"/>
  <c r="P34" i="2"/>
  <c r="Q30" i="2"/>
  <c r="Q34" i="2"/>
  <c r="M11" i="3" l="1"/>
  <c r="K21" i="2" l="1"/>
  <c r="P10" i="2"/>
  <c r="Q10" i="2" s="1"/>
  <c r="K14" i="2"/>
  <c r="L28" i="1"/>
  <c r="L29" i="1"/>
  <c r="L30" i="1"/>
  <c r="O10" i="2"/>
  <c r="O11" i="2"/>
  <c r="P11" i="2"/>
  <c r="Q11" i="2" s="1"/>
  <c r="O12" i="2"/>
  <c r="P12" i="2"/>
  <c r="Q12" i="2" s="1"/>
  <c r="O13" i="2"/>
  <c r="P13" i="2"/>
  <c r="Q13" i="2" s="1"/>
  <c r="O14" i="2"/>
  <c r="P14" i="2"/>
  <c r="Q14" i="2" s="1"/>
  <c r="O15" i="2"/>
  <c r="P15" i="2"/>
  <c r="Q15" i="2" s="1"/>
  <c r="O16" i="2"/>
  <c r="P16" i="2"/>
  <c r="Q16" i="2" s="1"/>
  <c r="O17" i="2"/>
  <c r="P17" i="2"/>
  <c r="Q17" i="2" s="1"/>
  <c r="O18" i="2"/>
  <c r="P18" i="2"/>
  <c r="Q18" i="2" s="1"/>
  <c r="O19" i="2"/>
  <c r="P19" i="2"/>
  <c r="Q19" i="2" s="1"/>
  <c r="O20" i="2"/>
  <c r="P20" i="2"/>
  <c r="Q20" i="2" s="1"/>
  <c r="F21" i="2"/>
  <c r="O21" i="2"/>
  <c r="P21" i="2"/>
  <c r="Q21" i="2" s="1"/>
  <c r="K22" i="2"/>
  <c r="O22" i="2"/>
  <c r="P22" i="2"/>
  <c r="Q22" i="2" s="1"/>
  <c r="O23" i="2"/>
  <c r="P23" i="2"/>
  <c r="Q23" i="2" s="1"/>
  <c r="O24" i="2"/>
  <c r="P24" i="2"/>
  <c r="Q24" i="2" s="1"/>
  <c r="O25" i="2"/>
  <c r="P25" i="2"/>
  <c r="Q25" i="2" s="1"/>
  <c r="O26" i="2"/>
  <c r="P26" i="2"/>
  <c r="Q26" i="2" s="1"/>
  <c r="O27" i="2"/>
  <c r="P27" i="2"/>
  <c r="Q27" i="2" s="1"/>
  <c r="O28" i="2"/>
  <c r="P28" i="2"/>
  <c r="Q28" i="2" s="1"/>
  <c r="O29" i="2"/>
  <c r="P29" i="2"/>
  <c r="Q29" i="2" s="1"/>
  <c r="O36" i="2"/>
  <c r="X12" i="3"/>
  <c r="Y12" i="3"/>
  <c r="Z12" i="3"/>
  <c r="AA12" i="3"/>
  <c r="AB12" i="3"/>
  <c r="AC12" i="3"/>
  <c r="AD12" i="3"/>
  <c r="X13" i="3"/>
  <c r="Y13" i="3"/>
  <c r="Z13" i="3"/>
  <c r="AA13" i="3"/>
  <c r="AB13" i="3"/>
  <c r="AC13" i="3"/>
  <c r="AD13" i="3"/>
  <c r="X14" i="3"/>
  <c r="Y14" i="3"/>
  <c r="Z14" i="3"/>
  <c r="AA14" i="3"/>
  <c r="AB14" i="3"/>
  <c r="AC14" i="3"/>
  <c r="AD14" i="3"/>
  <c r="X15" i="3"/>
  <c r="Y15" i="3"/>
  <c r="Z15" i="3"/>
  <c r="AA15" i="3"/>
  <c r="AB15" i="3"/>
  <c r="AC15" i="3"/>
  <c r="AD15" i="3"/>
  <c r="X16" i="3"/>
  <c r="Y16" i="3"/>
  <c r="Z16" i="3"/>
  <c r="AA16" i="3"/>
  <c r="AB16" i="3"/>
  <c r="AC16" i="3"/>
  <c r="AD16" i="3"/>
  <c r="X17" i="3"/>
  <c r="Y17" i="3"/>
  <c r="Z17" i="3"/>
  <c r="AA17" i="3"/>
  <c r="AB17" i="3"/>
  <c r="AC17" i="3"/>
  <c r="AD17" i="3"/>
  <c r="X18" i="3"/>
  <c r="Y18" i="3"/>
  <c r="Z18" i="3"/>
  <c r="AA18" i="3"/>
  <c r="AB18" i="3"/>
  <c r="AC18" i="3"/>
  <c r="AD18" i="3"/>
  <c r="X19" i="3"/>
  <c r="Y19" i="3"/>
  <c r="Z19" i="3"/>
  <c r="AA19" i="3"/>
  <c r="AB19" i="3"/>
  <c r="AC19" i="3"/>
  <c r="AD19" i="3"/>
  <c r="X20" i="3"/>
  <c r="Y20" i="3"/>
  <c r="Z20" i="3"/>
  <c r="AA20" i="3"/>
  <c r="AB20" i="3"/>
  <c r="AC20" i="3"/>
  <c r="AD20" i="3"/>
  <c r="X21" i="3"/>
  <c r="Y21" i="3"/>
  <c r="Z21" i="3"/>
  <c r="AA21" i="3"/>
  <c r="AB21" i="3"/>
  <c r="AC21" i="3"/>
  <c r="AD21" i="3"/>
  <c r="X22" i="3"/>
  <c r="Y22" i="3"/>
  <c r="Z22" i="3"/>
  <c r="AA22" i="3"/>
  <c r="AB22" i="3"/>
  <c r="AC22" i="3"/>
  <c r="AD22" i="3"/>
  <c r="X23" i="3"/>
  <c r="Y23" i="3"/>
  <c r="Z23" i="3"/>
  <c r="AA23" i="3"/>
  <c r="AB23" i="3"/>
  <c r="AC23" i="3"/>
  <c r="AD23" i="3"/>
  <c r="X24" i="3"/>
  <c r="Y24" i="3"/>
  <c r="Z24" i="3"/>
  <c r="AA24" i="3"/>
  <c r="AB24" i="3"/>
  <c r="AC24" i="3"/>
  <c r="AD24" i="3"/>
  <c r="X25" i="3"/>
  <c r="Y25" i="3"/>
  <c r="Z25" i="3"/>
  <c r="AA25" i="3"/>
  <c r="AB25" i="3"/>
  <c r="AC25" i="3"/>
  <c r="AD25" i="3"/>
  <c r="X26" i="3"/>
  <c r="Y26" i="3"/>
  <c r="Z26" i="3"/>
  <c r="AA26" i="3"/>
  <c r="AB26" i="3"/>
  <c r="AC26" i="3"/>
  <c r="AD26" i="3"/>
  <c r="F30" i="3"/>
  <c r="X34" i="3" s="1"/>
  <c r="Q18" i="4" s="1"/>
  <c r="H30" i="3"/>
  <c r="Y34" i="3" s="1"/>
  <c r="R18" i="4" s="1"/>
  <c r="J30" i="3"/>
  <c r="L30" i="3"/>
  <c r="AA34" i="3" s="1"/>
  <c r="T18" i="4" s="1"/>
  <c r="N30" i="3"/>
  <c r="AB27" i="3" s="1"/>
  <c r="P30" i="3"/>
  <c r="AC27" i="3" s="1"/>
  <c r="AC28" i="3"/>
  <c r="P32" i="3" s="1"/>
  <c r="V16" i="4" s="1"/>
  <c r="R30" i="3"/>
  <c r="AD28" i="3"/>
  <c r="R32" i="3" s="1"/>
  <c r="W16" i="4" s="1"/>
  <c r="G34" i="3"/>
  <c r="Q17" i="4" s="1"/>
  <c r="I34" i="3"/>
  <c r="R17" i="4" s="1"/>
  <c r="K34" i="3"/>
  <c r="M34" i="3"/>
  <c r="O34" i="3"/>
  <c r="Q34" i="3"/>
  <c r="V17" i="4" s="1"/>
  <c r="S34" i="3"/>
  <c r="W17" i="4" s="1"/>
  <c r="X35" i="3"/>
  <c r="Q19" i="4" s="1"/>
  <c r="Y35" i="3"/>
  <c r="R19" i="4" s="1"/>
  <c r="Z35" i="3"/>
  <c r="S19" i="4" s="1"/>
  <c r="AA35" i="3"/>
  <c r="T19" i="4" s="1"/>
  <c r="AB35" i="3"/>
  <c r="U19" i="4" s="1"/>
  <c r="AC35" i="3"/>
  <c r="V19" i="4" s="1"/>
  <c r="AD35" i="3"/>
  <c r="W19" i="4" s="1"/>
  <c r="X39" i="3"/>
  <c r="Y39" i="3"/>
  <c r="Z39" i="3"/>
  <c r="AA39" i="3"/>
  <c r="AB39" i="3"/>
  <c r="AC39" i="3"/>
  <c r="AD39" i="3"/>
  <c r="T17" i="4"/>
  <c r="Q20" i="4"/>
  <c r="R20" i="4"/>
  <c r="S20" i="4"/>
  <c r="T20" i="4"/>
  <c r="U20" i="4"/>
  <c r="V20" i="4"/>
  <c r="W20" i="4"/>
  <c r="G24" i="4"/>
  <c r="H24" i="4"/>
  <c r="I24" i="4"/>
  <c r="J24" i="4"/>
  <c r="K24" i="4"/>
  <c r="L24" i="4"/>
  <c r="M24" i="4"/>
  <c r="AC34" i="3"/>
  <c r="V18" i="4" s="1"/>
  <c r="AB28" i="3"/>
  <c r="N32" i="3" s="1"/>
  <c r="U16" i="4" s="1"/>
  <c r="AD34" i="3"/>
  <c r="W18" i="4" s="1"/>
  <c r="AB34" i="3"/>
  <c r="U18" i="4" s="1"/>
  <c r="AD27" i="3"/>
  <c r="K13" i="4"/>
  <c r="K23" i="4" s="1"/>
  <c r="F23" i="4"/>
  <c r="H13" i="4"/>
  <c r="H23" i="4" s="1"/>
  <c r="I13" i="4"/>
  <c r="I23" i="4" s="1"/>
  <c r="C30" i="3"/>
  <c r="R11" i="3"/>
  <c r="L13" i="4"/>
  <c r="L23" i="4" s="1"/>
  <c r="G13" i="4"/>
  <c r="G23" i="4" s="1"/>
  <c r="I35" i="4"/>
  <c r="M13" i="4"/>
  <c r="M23" i="4" s="1"/>
  <c r="J13" i="4"/>
  <c r="J23" i="4" s="1"/>
  <c r="K11" i="3"/>
  <c r="P11" i="3"/>
  <c r="L11" i="3"/>
  <c r="N11" i="3"/>
  <c r="J11" i="3"/>
  <c r="S11" i="3"/>
  <c r="I11" i="3"/>
  <c r="O11" i="3"/>
  <c r="Q11" i="3"/>
  <c r="AB32" i="3" l="1"/>
  <c r="AB38" i="3" s="1"/>
  <c r="N27" i="3" s="1"/>
  <c r="AC32" i="3"/>
  <c r="AC38" i="3" s="1"/>
  <c r="P27" i="3" s="1"/>
  <c r="U17" i="4"/>
  <c r="Q36" i="2"/>
  <c r="Q38" i="2" s="1"/>
  <c r="K10" i="2" s="1"/>
  <c r="N33" i="3"/>
  <c r="O35" i="3"/>
  <c r="V14" i="4"/>
  <c r="L19" i="4" s="1"/>
  <c r="L31" i="1"/>
  <c r="C30" i="1" s="1"/>
  <c r="Y27" i="3"/>
  <c r="X27" i="3"/>
  <c r="X28" i="3" s="1"/>
  <c r="F32" i="3" s="1"/>
  <c r="Q16" i="4" s="1"/>
  <c r="Z34" i="3"/>
  <c r="S18" i="4" s="1"/>
  <c r="Z27" i="3"/>
  <c r="Z28" i="3" s="1"/>
  <c r="J32" i="3" s="1"/>
  <c r="S16" i="4" s="1"/>
  <c r="Y32" i="3"/>
  <c r="Y28" i="3"/>
  <c r="H32" i="3" s="1"/>
  <c r="R16" i="4" s="1"/>
  <c r="U14" i="4"/>
  <c r="K21" i="4" s="1"/>
  <c r="Q35" i="3"/>
  <c r="AC30" i="3"/>
  <c r="AB30" i="3"/>
  <c r="AD32" i="3"/>
  <c r="S17" i="4"/>
  <c r="AA27" i="3"/>
  <c r="AA32" i="3" s="1"/>
  <c r="AA28" i="3"/>
  <c r="L32" i="3" s="1"/>
  <c r="T16" i="4" s="1"/>
  <c r="P33" i="3"/>
  <c r="P36" i="2"/>
  <c r="U13" i="2"/>
  <c r="U16" i="2" s="1"/>
  <c r="U14" i="2"/>
  <c r="L16" i="4"/>
  <c r="K18" i="4" l="1"/>
  <c r="L27" i="4"/>
  <c r="L25" i="4"/>
  <c r="L32" i="4"/>
  <c r="L20" i="4"/>
  <c r="L21" i="4"/>
  <c r="L26" i="4"/>
  <c r="L18" i="4"/>
  <c r="L30" i="4"/>
  <c r="L17" i="4"/>
  <c r="L14" i="4"/>
  <c r="V22" i="4"/>
  <c r="L29" i="4"/>
  <c r="U22" i="4"/>
  <c r="K32" i="4"/>
  <c r="K20" i="4"/>
  <c r="K15" i="4"/>
  <c r="K25" i="4"/>
  <c r="K16" i="4"/>
  <c r="K19" i="4"/>
  <c r="K30" i="4"/>
  <c r="K17" i="4"/>
  <c r="K27" i="4"/>
  <c r="K14" i="4"/>
  <c r="L15" i="4"/>
  <c r="L28" i="4"/>
  <c r="L31" i="4"/>
  <c r="X32" i="3"/>
  <c r="X38" i="3" s="1"/>
  <c r="F27" i="3" s="1"/>
  <c r="Z32" i="3"/>
  <c r="Z38" i="3" s="1"/>
  <c r="J27" i="3" s="1"/>
  <c r="S35" i="3"/>
  <c r="AD30" i="3"/>
  <c r="R33" i="3"/>
  <c r="W14" i="4"/>
  <c r="AD38" i="3"/>
  <c r="R27" i="3" s="1"/>
  <c r="K28" i="4"/>
  <c r="K29" i="4"/>
  <c r="K31" i="4"/>
  <c r="K26" i="4"/>
  <c r="L33" i="3"/>
  <c r="AA30" i="3"/>
  <c r="AA38" i="3"/>
  <c r="L27" i="3" s="1"/>
  <c r="M35" i="3"/>
  <c r="T14" i="4"/>
  <c r="Y30" i="3"/>
  <c r="R14" i="4"/>
  <c r="H25" i="4" s="1"/>
  <c r="I35" i="3"/>
  <c r="H33" i="3"/>
  <c r="Y38" i="3"/>
  <c r="H27" i="3" s="1"/>
  <c r="K36" i="2"/>
  <c r="Q37" i="2"/>
  <c r="K12" i="2" s="1"/>
  <c r="Y13" i="2"/>
  <c r="Y15" i="2" s="1"/>
  <c r="Y14" i="2"/>
  <c r="F33" i="3" l="1"/>
  <c r="G35" i="3"/>
  <c r="X30" i="3"/>
  <c r="Q14" i="4"/>
  <c r="G14" i="4" s="1"/>
  <c r="J33" i="3"/>
  <c r="AF32" i="3"/>
  <c r="C23" i="3" s="1"/>
  <c r="Z30" i="3"/>
  <c r="AE30" i="3" s="1"/>
  <c r="C26" i="3" s="1"/>
  <c r="AE32" i="3"/>
  <c r="C17" i="3" s="1"/>
  <c r="S14" i="4"/>
  <c r="I26" i="4" s="1"/>
  <c r="K35" i="3"/>
  <c r="J15" i="4"/>
  <c r="J20" i="4"/>
  <c r="T22" i="4"/>
  <c r="J14" i="4"/>
  <c r="J21" i="4"/>
  <c r="J18" i="4"/>
  <c r="J28" i="4"/>
  <c r="J19" i="4"/>
  <c r="J27" i="4"/>
  <c r="J29" i="4"/>
  <c r="J30" i="4"/>
  <c r="J25" i="4"/>
  <c r="J31" i="4"/>
  <c r="J32" i="4"/>
  <c r="J17" i="4"/>
  <c r="J16" i="4"/>
  <c r="J26" i="4"/>
  <c r="M25" i="4"/>
  <c r="M26" i="4"/>
  <c r="M20" i="4"/>
  <c r="W22" i="4"/>
  <c r="M17" i="4"/>
  <c r="M15" i="4"/>
  <c r="M21" i="4"/>
  <c r="M31" i="4"/>
  <c r="M29" i="4"/>
  <c r="M30" i="4"/>
  <c r="M16" i="4"/>
  <c r="M32" i="4"/>
  <c r="M14" i="4"/>
  <c r="M19" i="4"/>
  <c r="M27" i="4"/>
  <c r="M28" i="4"/>
  <c r="M18" i="4"/>
  <c r="H26" i="4"/>
  <c r="H16" i="4"/>
  <c r="H14" i="4"/>
  <c r="AE33" i="3"/>
  <c r="Y16" i="2"/>
  <c r="Y17" i="2" s="1"/>
  <c r="Y19" i="2" s="1"/>
  <c r="U19" i="2" s="1"/>
  <c r="U22" i="2" s="1"/>
  <c r="K16" i="2" s="1"/>
  <c r="K20" i="2" s="1"/>
  <c r="K24" i="2" s="1"/>
  <c r="K25" i="2" s="1"/>
  <c r="F9" i="4" l="1"/>
  <c r="G36" i="4" s="1"/>
  <c r="G25" i="4"/>
  <c r="G16" i="4"/>
  <c r="K9" i="4"/>
  <c r="K10" i="4" s="1"/>
  <c r="S22" i="4" s="1"/>
  <c r="I27" i="4" s="1"/>
  <c r="G26" i="4"/>
  <c r="K27" i="2"/>
  <c r="K37" i="2" s="1"/>
  <c r="I25" i="4"/>
  <c r="I15" i="4" s="1"/>
  <c r="I16" i="4"/>
  <c r="I14" i="4"/>
  <c r="H15" i="4"/>
  <c r="H20" i="4" s="1"/>
  <c r="H30" i="4" s="1"/>
  <c r="G15" i="4"/>
  <c r="G18" i="4" s="1"/>
  <c r="G28" i="4" s="1"/>
  <c r="I18" i="4" l="1"/>
  <c r="I28" i="4" s="1"/>
  <c r="I32" i="4" s="1"/>
  <c r="I20" i="4"/>
  <c r="I30" i="4" s="1"/>
  <c r="I17" i="4"/>
  <c r="I19" i="4" s="1"/>
  <c r="I29" i="4" s="1"/>
  <c r="I21" i="4"/>
  <c r="I31" i="4" s="1"/>
  <c r="H18" i="4"/>
  <c r="H28" i="4" s="1"/>
  <c r="G20" i="4"/>
  <c r="G30" i="4" s="1"/>
  <c r="H17" i="4"/>
  <c r="H19" i="4" s="1"/>
  <c r="H29" i="4" s="1"/>
  <c r="G21" i="4"/>
  <c r="G31" i="4" s="1"/>
  <c r="H21" i="4"/>
  <c r="H31" i="4" s="1"/>
  <c r="G17" i="4"/>
  <c r="G19" i="4" s="1"/>
  <c r="G29" i="4" s="1"/>
  <c r="G32" i="4" s="1"/>
  <c r="Q22" i="4"/>
  <c r="G27" i="4" s="1"/>
  <c r="R22" i="4"/>
  <c r="H27" i="4" s="1"/>
  <c r="H32" i="4"/>
  <c r="G34" i="4" l="1"/>
  <c r="G35" i="4" s="1"/>
  <c r="L36" i="4" s="1"/>
  <c r="F10" i="4" s="1"/>
</calcChain>
</file>

<file path=xl/sharedStrings.xml><?xml version="1.0" encoding="utf-8"?>
<sst xmlns="http://schemas.openxmlformats.org/spreadsheetml/2006/main" count="259" uniqueCount="235">
  <si>
    <t>(C.4)</t>
  </si>
  <si>
    <t>(C.7)</t>
  </si>
  <si>
    <t>(C.5)</t>
  </si>
  <si>
    <t>(C.6)</t>
  </si>
  <si>
    <t>( 9.3 : (7) )</t>
  </si>
  <si>
    <t>( 9.2 : (5) )</t>
  </si>
  <si>
    <t>(9.4 : (8) )</t>
  </si>
  <si>
    <t>(C.3)</t>
  </si>
  <si>
    <t>(C.2)</t>
  </si>
  <si>
    <t>S</t>
  </si>
  <si>
    <t xml:space="preserve"> </t>
  </si>
  <si>
    <t xml:space="preserve"> dB</t>
  </si>
  <si>
    <t>test u2 =0,7</t>
  </si>
  <si>
    <t>test u2 ? =""</t>
  </si>
  <si>
    <t>Lex,8h,m</t>
  </si>
  <si>
    <t>LEX,8h</t>
  </si>
  <si>
    <t>Param</t>
  </si>
  <si>
    <t>LpAeq,T</t>
  </si>
  <si>
    <t>N =</t>
  </si>
  <si>
    <t>AOEH 12(2) 1997</t>
  </si>
  <si>
    <t>Calculs</t>
  </si>
  <si>
    <t>a</t>
  </si>
  <si>
    <t>F1</t>
  </si>
  <si>
    <t>b</t>
  </si>
  <si>
    <t>F2</t>
  </si>
  <si>
    <t>c</t>
  </si>
  <si>
    <t>F3</t>
  </si>
  <si>
    <t>Sy</t>
  </si>
  <si>
    <t>d</t>
  </si>
  <si>
    <t>F4</t>
  </si>
  <si>
    <t>e</t>
  </si>
  <si>
    <t>F5</t>
  </si>
  <si>
    <t>f</t>
  </si>
  <si>
    <t>g</t>
  </si>
  <si>
    <t>C Land</t>
  </si>
  <si>
    <t>h</t>
  </si>
  <si>
    <t>i</t>
  </si>
  <si>
    <t>CI Land</t>
  </si>
  <si>
    <t>Reference = Hewett</t>
  </si>
  <si>
    <t>ISO 9612 Table D.4</t>
  </si>
  <si>
    <t>Data</t>
  </si>
  <si>
    <t>Uncertainty contribution</t>
  </si>
  <si>
    <t>Confidence interval 95 %</t>
  </si>
  <si>
    <t>as given on Table D.4</t>
  </si>
  <si>
    <t>Nb of measured values</t>
  </si>
  <si>
    <t>Table D.4 = CI / 1,64</t>
  </si>
  <si>
    <t xml:space="preserve">Stand deviation   u1  dB </t>
  </si>
  <si>
    <t>Te =</t>
  </si>
  <si>
    <t>dB</t>
  </si>
  <si>
    <t>T1</t>
  </si>
  <si>
    <t>T2</t>
  </si>
  <si>
    <t>T3</t>
  </si>
  <si>
    <t>T4</t>
  </si>
  <si>
    <t>T5</t>
  </si>
  <si>
    <t>T6</t>
  </si>
  <si>
    <t>T7</t>
  </si>
  <si>
    <t>Mean</t>
  </si>
  <si>
    <t>Leq Tm dB</t>
  </si>
  <si>
    <t>Mean*Tm/8</t>
  </si>
  <si>
    <t>sum</t>
  </si>
  <si>
    <t>Duration</t>
  </si>
  <si>
    <t>nb</t>
  </si>
  <si>
    <t>Tm</t>
  </si>
  <si>
    <t>u1a</t>
  </si>
  <si>
    <t>u1b</t>
  </si>
  <si>
    <t>LpaeqTm</t>
  </si>
  <si>
    <t>u2a</t>
  </si>
  <si>
    <t>u3a</t>
  </si>
  <si>
    <t>Ölçülen değerler</t>
  </si>
  <si>
    <t>Parametreler</t>
  </si>
  <si>
    <t>Ölçüm cihazının standart belirsizliği (Tablo C.5)</t>
  </si>
  <si>
    <t>Ölçüm pozisyonunun yanlış seçiminden kaynaklabilecek standart belirsizlik</t>
  </si>
  <si>
    <t>Birleştirilmiş standart belirsizlik</t>
  </si>
  <si>
    <t>Belirsizlik kaynakları=</t>
  </si>
  <si>
    <t>1) Gürültü seviyeleri</t>
  </si>
  <si>
    <t>2) Cihaz Q2</t>
  </si>
  <si>
    <t>3) Mikrofon pozisyonu Q3</t>
  </si>
  <si>
    <t>Toplam (C.9)</t>
  </si>
  <si>
    <t>Günlük gürültü maruziyet seviyesi</t>
  </si>
  <si>
    <t>Genişletilmiş belirsizlik</t>
  </si>
  <si>
    <t>Ölçülen değer sayısı</t>
  </si>
  <si>
    <t>N ve u1 için Tablo C4</t>
  </si>
  <si>
    <t>Eşitlik C.8</t>
  </si>
  <si>
    <t>Eşitlik 11</t>
  </si>
  <si>
    <t>Eşitlik C.12</t>
  </si>
  <si>
    <t>Etkin çalışma süresi (saat)</t>
  </si>
  <si>
    <t>Gürültü seviyeleri (dB)</t>
  </si>
  <si>
    <t>Yeşil hücreyi kullan</t>
  </si>
  <si>
    <t>Sarı hücreyi kullan</t>
  </si>
  <si>
    <t>Mor hücreyi kullan</t>
  </si>
  <si>
    <t>Gürültü seviyesi</t>
  </si>
  <si>
    <t>Gürültü seviyesi
(dB)</t>
  </si>
  <si>
    <t>Görev süresi
(saat)</t>
  </si>
  <si>
    <t>Görev 1</t>
  </si>
  <si>
    <t>Görev 7</t>
  </si>
  <si>
    <t>Görev 6</t>
  </si>
  <si>
    <t>Görev 5</t>
  </si>
  <si>
    <t>Görev 4</t>
  </si>
  <si>
    <t>Görev 3</t>
  </si>
  <si>
    <t>Görev 2</t>
  </si>
  <si>
    <t>Görev adı</t>
  </si>
  <si>
    <t>Günlük gürültü seviyesi</t>
  </si>
  <si>
    <t>Örnek numarası</t>
  </si>
  <si>
    <t>Süre toplamı (saat)</t>
  </si>
  <si>
    <t>Sayı</t>
  </si>
  <si>
    <t>Tanımlanan görevler</t>
  </si>
  <si>
    <t>Veri girişinden elde edilen sonuçlar</t>
  </si>
  <si>
    <t>Her bir görev için:</t>
  </si>
  <si>
    <t>Standart belirsizlik u1a</t>
  </si>
  <si>
    <t>Tm: m görevinin süresi (saat)</t>
  </si>
  <si>
    <t>Standart belirsizlik u1b</t>
  </si>
  <si>
    <t>Ölçüm cihazı</t>
  </si>
  <si>
    <t>Lp, A, eqT, m: Enerji ortalaması</t>
  </si>
  <si>
    <t>Ölçülen değerleri (Lp, A, eqT, m) ve görev isimlerini girmek için</t>
  </si>
  <si>
    <t>Günlük süreyi saat bazında girmek için (örneğin 7 saat 30 dakikayı 7,5 saat şeklinde gir); en az bir değer girmelisin</t>
  </si>
  <si>
    <t>Görev sayısı</t>
  </si>
  <si>
    <t>Günlük toplam süre (saat)</t>
  </si>
  <si>
    <t>Geçerli</t>
  </si>
  <si>
    <t>Süre (saat)</t>
  </si>
  <si>
    <t>m görevinin Lex,8 'e katkısı</t>
  </si>
  <si>
    <t>Süre</t>
  </si>
  <si>
    <t>Ölçme pozisyonu</t>
  </si>
  <si>
    <t>Her m görevinin toplamı</t>
  </si>
  <si>
    <t>Belirsizlik katkısı</t>
  </si>
  <si>
    <t>Tüm görevlerin toplamı</t>
  </si>
  <si>
    <t>Belirsizlik raporu</t>
  </si>
  <si>
    <t>Standart belirsizlik</t>
  </si>
  <si>
    <t>Hassasslık katsayısı</t>
  </si>
  <si>
    <t>Gürültü seviyelerinin belirsizlik katkısı</t>
  </si>
  <si>
    <t>Görev sürelerinin belirsizlik katkısı</t>
  </si>
  <si>
    <t>Ölçüm cihazının belirsizlik katkısı</t>
  </si>
  <si>
    <t>Ölçüm pozisyonunun belirsizlik katkısı</t>
  </si>
  <si>
    <t>Ortalam gürültü seviyesi (dB)</t>
  </si>
  <si>
    <t>(referans)</t>
  </si>
  <si>
    <t>semboller, ilişkiler</t>
  </si>
  <si>
    <t>ISO 9612 hesaplamaları</t>
  </si>
  <si>
    <t>Standarttaki denklem ve hesaplamalara bakabilirisiniz. Bu proğram standart içeriğindeki notasyonları kullanır.</t>
  </si>
  <si>
    <t>Ondalık olarak saat hesabı</t>
  </si>
  <si>
    <t>Günlük toplam süre (saat, dakika, saniye)</t>
  </si>
  <si>
    <t>D</t>
  </si>
  <si>
    <t>Not. Süreler ondalık değerlerle gösterilmelidir. İhtiyaç duyulursa aşağıdaki hesaplayıcıyı kullanın</t>
  </si>
  <si>
    <t>Uyarı: Tm, m görevinin süresidir; Lp, A, eqT, mi değerinin ölçüm süresi ile karıştırmayın</t>
  </si>
  <si>
    <t>ISO 9612:2009 Mesleki gürültünün ölçülmesi ve hesaplanması standardı üç ölçüm stratejisini içerir. Bunlar, Görev tabanlı, iş tabanlı ve tam gün ölçüm ölçüm stratejileridir.</t>
  </si>
  <si>
    <t>………. İş tabanlı ve tam gün ölçümler için "İş tabanlı ve tam gün" sekmesine tıklayın ve uygun hesaplamaları seçin.</t>
  </si>
  <si>
    <t>………..Veri girişi için yalnızca sarı hücreleri kullanın</t>
  </si>
  <si>
    <t>………..Görev tabanlı ölçümler için iki sekme mevcut. "Görev veri girdisi" ve "Görev sonuçları"</t>
  </si>
  <si>
    <t>………."Görev veri girdisi" sekmesine tıklayın, bir m görevi için ölçülen değerleri (Lp, A, eqT, m) sarı sütuna girin</t>
  </si>
  <si>
    <t>………..Hesaplanan değerler (Lp, A, eqT, m ve onun standart belirsizliği) bu sütunun altında gösterilir.</t>
  </si>
  <si>
    <t>………..m görevinin süresini diğer mavi sütuna girin; bir değer yeterlidir.</t>
  </si>
  <si>
    <t>………..Mümkünse görev süresinin, Tm(j), J değerleri girilebilir; eğer görev süresinin belirsizliği dahil edilecekse bu gereklidir.</t>
  </si>
  <si>
    <t>………..Görev sonuçları için ilgili sekmeye tıklayın. Sadece hesaplanan değerleri içerdiği için renkli olmayan bir sütun göreceksiniz.</t>
  </si>
  <si>
    <t>………..Tüm görev sonuçları otomatik olarak veri girdisi ekranından hesaplanabilir. Temel sonuçlar, günlük gürültü maruziyet seviyesi ve onun genişletilmiş belirsizliğidir.</t>
  </si>
  <si>
    <t>………..Diğer sonuçlar her bir görevin günlük maruziyete (Lex,8) katkısını ve hangi faktörün daha büyük belirsizliğe yol açtığını bilmek için kullanılır.</t>
  </si>
  <si>
    <t>………..Bu bilgi, belirsizliğin azaltması için ölçüm sayısının artırılması gerekip gerekmediğini anlamak için faydalı olabilir.</t>
  </si>
  <si>
    <t>Bu proğram korumalıdır. Aksi takdirde elde edilen sonuçların hiçbir koşulda ISO 9612:2009 standardı ile uygunluğu kanıtlanamaz.</t>
  </si>
  <si>
    <t>To (h) =</t>
  </si>
  <si>
    <t>TALEP NO:</t>
  </si>
  <si>
    <t xml:space="preserve">Ölçüm Yapılan Bölüm: </t>
  </si>
  <si>
    <t>Veri girmek için yalnızca sarı hücreleri kullanın.</t>
  </si>
  <si>
    <t>HESAPLAYAN (Adı-Soyadı / Tarih/İmza)</t>
  </si>
  <si>
    <t>KONTROL EDEN (Adı-Soyadı/Tarih/İmza</t>
  </si>
  <si>
    <t>ISO 9612 Ölçüm Belirsizliklerinin Değerlendirilmesi (Ek_C) İş Tabanlı ve Tam Gün Ölçüm</t>
  </si>
  <si>
    <r>
      <t>L</t>
    </r>
    <r>
      <rPr>
        <vertAlign val="subscript"/>
        <sz val="12"/>
        <rFont val="Times New Roman"/>
        <family val="1"/>
        <charset val="162"/>
      </rPr>
      <t>EX,8h =</t>
    </r>
  </si>
  <si>
    <r>
      <t>L</t>
    </r>
    <r>
      <rPr>
        <vertAlign val="subscript"/>
        <sz val="10"/>
        <rFont val="Times New Roman"/>
        <family val="1"/>
        <charset val="162"/>
      </rPr>
      <t>p,A,eqTe</t>
    </r>
    <r>
      <rPr>
        <sz val="10"/>
        <rFont val="Times New Roman"/>
        <family val="1"/>
        <charset val="162"/>
      </rPr>
      <t xml:space="preserve"> =</t>
    </r>
  </si>
  <si>
    <r>
      <t>u</t>
    </r>
    <r>
      <rPr>
        <vertAlign val="subscript"/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=</t>
    </r>
  </si>
  <si>
    <r>
      <t>c</t>
    </r>
    <r>
      <rPr>
        <vertAlign val="subscript"/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*u</t>
    </r>
    <r>
      <rPr>
        <vertAlign val="subscript"/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 xml:space="preserve"> =</t>
    </r>
  </si>
  <si>
    <r>
      <t>u</t>
    </r>
    <r>
      <rPr>
        <b/>
        <vertAlign val="subscript"/>
        <sz val="12"/>
        <rFont val="Times New Roman"/>
        <family val="1"/>
        <charset val="162"/>
      </rPr>
      <t xml:space="preserve">2 </t>
    </r>
    <r>
      <rPr>
        <b/>
        <sz val="12"/>
        <rFont val="Times New Roman"/>
        <family val="1"/>
        <charset val="162"/>
      </rPr>
      <t>=</t>
    </r>
  </si>
  <si>
    <r>
      <t>(c</t>
    </r>
    <r>
      <rPr>
        <vertAlign val="subscript"/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*u</t>
    </r>
    <r>
      <rPr>
        <vertAlign val="subscript"/>
        <sz val="10"/>
        <rFont val="Times New Roman"/>
        <family val="1"/>
        <charset val="162"/>
      </rPr>
      <t>1</t>
    </r>
    <r>
      <rPr>
        <sz val="10"/>
        <rFont val="Times New Roman"/>
        <family val="1"/>
        <charset val="162"/>
      </rPr>
      <t>)</t>
    </r>
    <r>
      <rPr>
        <vertAlign val="superscript"/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=</t>
    </r>
  </si>
  <si>
    <r>
      <t>(u</t>
    </r>
    <r>
      <rPr>
        <vertAlign val="subscript"/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)</t>
    </r>
    <r>
      <rPr>
        <vertAlign val="superscript"/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=</t>
    </r>
  </si>
  <si>
    <r>
      <t>(u</t>
    </r>
    <r>
      <rPr>
        <vertAlign val="subscript"/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)</t>
    </r>
    <r>
      <rPr>
        <vertAlign val="superscript"/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 xml:space="preserve"> =</t>
    </r>
  </si>
  <si>
    <r>
      <t>u</t>
    </r>
    <r>
      <rPr>
        <vertAlign val="superscript"/>
        <sz val="10"/>
        <rFont val="Times New Roman"/>
        <family val="1"/>
        <charset val="162"/>
      </rPr>
      <t>2</t>
    </r>
    <r>
      <rPr>
        <sz val="10"/>
        <rFont val="Times New Roman"/>
        <family val="1"/>
        <charset val="162"/>
      </rPr>
      <t>(L</t>
    </r>
    <r>
      <rPr>
        <vertAlign val="subscript"/>
        <sz val="10"/>
        <rFont val="Times New Roman"/>
        <family val="1"/>
        <charset val="162"/>
      </rPr>
      <t>EX,8h</t>
    </r>
    <r>
      <rPr>
        <sz val="10"/>
        <rFont val="Times New Roman"/>
        <family val="1"/>
        <charset val="162"/>
      </rPr>
      <t>) =</t>
    </r>
  </si>
  <si>
    <r>
      <t>u(L</t>
    </r>
    <r>
      <rPr>
        <vertAlign val="subscript"/>
        <sz val="10"/>
        <rFont val="Times New Roman"/>
        <family val="1"/>
        <charset val="162"/>
      </rPr>
      <t>EX,8h</t>
    </r>
    <r>
      <rPr>
        <sz val="10"/>
        <rFont val="Times New Roman"/>
        <family val="1"/>
        <charset val="162"/>
      </rPr>
      <t>) =</t>
    </r>
  </si>
  <si>
    <r>
      <t>u</t>
    </r>
    <r>
      <rPr>
        <b/>
        <vertAlign val="subscript"/>
        <sz val="12"/>
        <rFont val="Times New Roman"/>
        <family val="1"/>
        <charset val="162"/>
      </rPr>
      <t xml:space="preserve">3 </t>
    </r>
    <r>
      <rPr>
        <b/>
        <sz val="12"/>
        <rFont val="Times New Roman"/>
        <family val="1"/>
        <charset val="162"/>
      </rPr>
      <t>=</t>
    </r>
  </si>
  <si>
    <r>
      <t xml:space="preserve">     U(L</t>
    </r>
    <r>
      <rPr>
        <vertAlign val="subscript"/>
        <sz val="11"/>
        <rFont val="Times New Roman"/>
        <family val="1"/>
        <charset val="162"/>
      </rPr>
      <t>EX,8h</t>
    </r>
    <r>
      <rPr>
        <sz val="11"/>
        <rFont val="Times New Roman"/>
        <family val="1"/>
        <charset val="162"/>
      </rPr>
      <t>) = 1,65 * u(L</t>
    </r>
    <r>
      <rPr>
        <vertAlign val="subscript"/>
        <sz val="11"/>
        <rFont val="Times New Roman"/>
        <family val="1"/>
        <charset val="162"/>
      </rPr>
      <t>EX,8h</t>
    </r>
    <r>
      <rPr>
        <sz val="11"/>
        <rFont val="Times New Roman"/>
        <family val="1"/>
        <charset val="162"/>
      </rPr>
      <t xml:space="preserve">) = </t>
    </r>
  </si>
  <si>
    <r>
      <t>L</t>
    </r>
    <r>
      <rPr>
        <vertAlign val="subscript"/>
        <sz val="11"/>
        <rFont val="Times New Roman"/>
        <family val="1"/>
        <charset val="162"/>
      </rPr>
      <t>p,A,eqT,1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</si>
  <si>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p,A,eqT,2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</si>
  <si>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p,A,eqT,3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</si>
  <si>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p,A,eqT,4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</si>
  <si>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p,A,eqT,5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</si>
  <si>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p,A,eqT,6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</si>
  <si>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p,A,eqT,7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</si>
  <si>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p,A,eqT,8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</si>
  <si>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p,A,eqT,9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</si>
  <si>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p,A,eqT,10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</si>
  <si>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p,A,eqT,11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</si>
  <si>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p,A,eqT,12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</si>
  <si>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p,A,eqT,13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</si>
  <si>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p,A,eqT,14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</si>
  <si>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p,A,eqT,15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</si>
  <si>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p,A,eqT,16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</si>
  <si>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p,A,eqT,17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</si>
  <si>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p,A,eqT,18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</si>
  <si>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p,A,eqT,19</t>
    </r>
    <r>
      <rPr>
        <sz val="10"/>
        <rFont val="Arial"/>
        <family val="2"/>
        <charset val="162"/>
      </rPr>
      <t/>
    </r>
  </si>
  <si>
    <r>
      <t>L</t>
    </r>
    <r>
      <rPr>
        <vertAlign val="subscript"/>
        <sz val="11"/>
        <rFont val="Times New Roman"/>
        <family val="1"/>
        <charset val="162"/>
      </rPr>
      <t>p,A,eqT,20</t>
    </r>
  </si>
  <si>
    <r>
      <t>L</t>
    </r>
    <r>
      <rPr>
        <vertAlign val="subscript"/>
        <sz val="11"/>
        <rFont val="Times New Roman"/>
        <family val="1"/>
        <charset val="162"/>
      </rPr>
      <t>p,A,eqT,21</t>
    </r>
  </si>
  <si>
    <r>
      <t>L</t>
    </r>
    <r>
      <rPr>
        <vertAlign val="subscript"/>
        <sz val="11"/>
        <rFont val="Times New Roman"/>
        <family val="1"/>
        <charset val="162"/>
      </rPr>
      <t>p,A,eqT,22</t>
    </r>
  </si>
  <si>
    <r>
      <t>L</t>
    </r>
    <r>
      <rPr>
        <vertAlign val="subscript"/>
        <sz val="11"/>
        <rFont val="Times New Roman"/>
        <family val="1"/>
        <charset val="162"/>
      </rPr>
      <t>p,A,eqT,23</t>
    </r>
  </si>
  <si>
    <r>
      <t>L</t>
    </r>
    <r>
      <rPr>
        <vertAlign val="subscript"/>
        <sz val="11"/>
        <rFont val="Times New Roman"/>
        <family val="1"/>
        <charset val="162"/>
      </rPr>
      <t>p,A,eqT,24</t>
    </r>
  </si>
  <si>
    <r>
      <t>L</t>
    </r>
    <r>
      <rPr>
        <vertAlign val="subscript"/>
        <sz val="11"/>
        <rFont val="Times New Roman"/>
        <family val="1"/>
        <charset val="162"/>
      </rPr>
      <t>p,A,eqT,25</t>
    </r>
  </si>
  <si>
    <t>HESAPLAMALAR (ISO referansları)</t>
  </si>
  <si>
    <r>
      <t xml:space="preserve">Ölçüm cihazından kaynaklanan belirsizliği (u2) girmek için </t>
    </r>
    <r>
      <rPr>
        <b/>
        <sz val="10"/>
        <rFont val="Times New Roman"/>
        <family val="1"/>
        <charset val="162"/>
      </rPr>
      <t>(Ek_C' de Tablo C' ye bak u2: 0,7 veya 1,5)</t>
    </r>
  </si>
  <si>
    <r>
      <t>L</t>
    </r>
    <r>
      <rPr>
        <vertAlign val="subscript"/>
        <sz val="12"/>
        <rFont val="Times New Roman"/>
        <family val="1"/>
        <charset val="162"/>
      </rPr>
      <t>EX,8h</t>
    </r>
    <r>
      <rPr>
        <sz val="10"/>
        <rFont val="Times New Roman"/>
        <family val="1"/>
        <charset val="162"/>
      </rPr>
      <t xml:space="preserve"> =</t>
    </r>
  </si>
  <si>
    <t>ISO 9612 Ölçüm Belirsizliklerinin Değerlendirilmesi (Ek_C) Görev Tabanlı Ölçüm</t>
  </si>
  <si>
    <t>HESAPLAYAN (Adı-Soyadı/Tarih/İmza)</t>
  </si>
  <si>
    <t>KONTROL EDEN (Adı-Soyadı/Tarih/İmza)</t>
  </si>
  <si>
    <t>ISO 9612 Ölçüm Belirsizliklerinin Değerlendirilmesi (Ek_C) Belirsizlik Hesaplamaları</t>
  </si>
  <si>
    <r>
      <t>u</t>
    </r>
    <r>
      <rPr>
        <vertAlign val="subscript"/>
        <sz val="10"/>
        <rFont val="Times New Roman"/>
        <family val="1"/>
        <charset val="162"/>
      </rPr>
      <t>1a,m</t>
    </r>
  </si>
  <si>
    <r>
      <t>c</t>
    </r>
    <r>
      <rPr>
        <vertAlign val="subscript"/>
        <sz val="10"/>
        <rFont val="Times New Roman"/>
        <family val="1"/>
        <charset val="162"/>
      </rPr>
      <t>1a,m</t>
    </r>
  </si>
  <si>
    <r>
      <t>u</t>
    </r>
    <r>
      <rPr>
        <vertAlign val="subscript"/>
        <sz val="10"/>
        <rFont val="Times New Roman"/>
        <family val="1"/>
        <charset val="162"/>
      </rPr>
      <t>1b,m</t>
    </r>
  </si>
  <si>
    <r>
      <t>c</t>
    </r>
    <r>
      <rPr>
        <vertAlign val="subscript"/>
        <sz val="10"/>
        <rFont val="Times New Roman"/>
        <family val="1"/>
        <charset val="162"/>
      </rPr>
      <t>1b,m</t>
    </r>
  </si>
  <si>
    <r>
      <t>c</t>
    </r>
    <r>
      <rPr>
        <vertAlign val="subscript"/>
        <sz val="10"/>
        <rFont val="Times New Roman"/>
        <family val="1"/>
        <charset val="162"/>
      </rPr>
      <t xml:space="preserve">1a,m * </t>
    </r>
    <r>
      <rPr>
        <sz val="10"/>
        <rFont val="Times New Roman"/>
        <family val="1"/>
        <charset val="162"/>
      </rPr>
      <t>u</t>
    </r>
    <r>
      <rPr>
        <vertAlign val="subscript"/>
        <sz val="10"/>
        <rFont val="Times New Roman"/>
        <family val="1"/>
        <charset val="162"/>
      </rPr>
      <t>1a,m</t>
    </r>
  </si>
  <si>
    <r>
      <t>c</t>
    </r>
    <r>
      <rPr>
        <vertAlign val="subscript"/>
        <sz val="10"/>
        <rFont val="Times New Roman"/>
        <family val="1"/>
        <charset val="162"/>
      </rPr>
      <t xml:space="preserve">1b,m * </t>
    </r>
    <r>
      <rPr>
        <sz val="10"/>
        <rFont val="Times New Roman"/>
        <family val="1"/>
        <charset val="162"/>
      </rPr>
      <t>u</t>
    </r>
    <r>
      <rPr>
        <vertAlign val="subscript"/>
        <sz val="10"/>
        <rFont val="Times New Roman"/>
        <family val="1"/>
        <charset val="162"/>
      </rPr>
      <t>1b,m</t>
    </r>
  </si>
  <si>
    <r>
      <t>c</t>
    </r>
    <r>
      <rPr>
        <vertAlign val="subscript"/>
        <sz val="10"/>
        <rFont val="Times New Roman"/>
        <family val="1"/>
        <charset val="162"/>
      </rPr>
      <t xml:space="preserve">1a,m * </t>
    </r>
    <r>
      <rPr>
        <sz val="10"/>
        <rFont val="Times New Roman"/>
        <family val="1"/>
        <charset val="162"/>
      </rPr>
      <t>u</t>
    </r>
    <r>
      <rPr>
        <vertAlign val="subscript"/>
        <sz val="10"/>
        <rFont val="Times New Roman"/>
        <family val="1"/>
        <charset val="162"/>
      </rPr>
      <t>2,m</t>
    </r>
  </si>
  <si>
    <r>
      <t>c</t>
    </r>
    <r>
      <rPr>
        <vertAlign val="subscript"/>
        <sz val="10"/>
        <rFont val="Times New Roman"/>
        <family val="1"/>
        <charset val="162"/>
      </rPr>
      <t xml:space="preserve">1a,m * </t>
    </r>
    <r>
      <rPr>
        <sz val="10"/>
        <rFont val="Times New Roman"/>
        <family val="1"/>
        <charset val="162"/>
      </rPr>
      <t>u</t>
    </r>
    <r>
      <rPr>
        <vertAlign val="subscript"/>
        <sz val="10"/>
        <rFont val="Times New Roman"/>
        <family val="1"/>
        <charset val="162"/>
      </rPr>
      <t>3</t>
    </r>
  </si>
  <si>
    <r>
      <t>L</t>
    </r>
    <r>
      <rPr>
        <b/>
        <vertAlign val="subscript"/>
        <sz val="12"/>
        <rFont val="Times New Roman"/>
        <family val="1"/>
        <charset val="162"/>
      </rPr>
      <t>p,A,eqT,m</t>
    </r>
    <r>
      <rPr>
        <b/>
        <sz val="10"/>
        <rFont val="Times New Roman"/>
        <family val="1"/>
        <charset val="162"/>
      </rPr>
      <t xml:space="preserve"> </t>
    </r>
  </si>
  <si>
    <r>
      <t>L</t>
    </r>
    <r>
      <rPr>
        <vertAlign val="subscript"/>
        <sz val="10"/>
        <rFont val="Times New Roman"/>
        <family val="1"/>
        <charset val="162"/>
      </rPr>
      <t>EX,8h,m</t>
    </r>
    <r>
      <rPr>
        <sz val="8"/>
        <rFont val="Times New Roman"/>
        <family val="1"/>
        <charset val="162"/>
      </rPr>
      <t xml:space="preserve"> </t>
    </r>
  </si>
  <si>
    <r>
      <t>(c</t>
    </r>
    <r>
      <rPr>
        <vertAlign val="subscript"/>
        <sz val="10"/>
        <rFont val="Times New Roman"/>
        <family val="1"/>
        <charset val="162"/>
      </rPr>
      <t xml:space="preserve">1a,m * </t>
    </r>
    <r>
      <rPr>
        <sz val="10"/>
        <rFont val="Times New Roman"/>
        <family val="1"/>
        <charset val="162"/>
      </rPr>
      <t>u</t>
    </r>
    <r>
      <rPr>
        <vertAlign val="subscript"/>
        <sz val="10"/>
        <rFont val="Times New Roman"/>
        <family val="1"/>
        <charset val="162"/>
      </rPr>
      <t>1a,m</t>
    </r>
    <r>
      <rPr>
        <sz val="10"/>
        <rFont val="Times New Roman"/>
        <family val="1"/>
        <charset val="162"/>
      </rPr>
      <t>)²</t>
    </r>
  </si>
  <si>
    <r>
      <t>(c</t>
    </r>
    <r>
      <rPr>
        <vertAlign val="subscript"/>
        <sz val="10"/>
        <rFont val="Times New Roman"/>
        <family val="1"/>
        <charset val="162"/>
      </rPr>
      <t xml:space="preserve">1b,m * </t>
    </r>
    <r>
      <rPr>
        <sz val="10"/>
        <rFont val="Times New Roman"/>
        <family val="1"/>
        <charset val="162"/>
      </rPr>
      <t>u</t>
    </r>
    <r>
      <rPr>
        <vertAlign val="subscript"/>
        <sz val="10"/>
        <rFont val="Times New Roman"/>
        <family val="1"/>
        <charset val="162"/>
      </rPr>
      <t>1b,m</t>
    </r>
    <r>
      <rPr>
        <sz val="10"/>
        <rFont val="Times New Roman"/>
        <family val="1"/>
        <charset val="162"/>
      </rPr>
      <t>)²</t>
    </r>
  </si>
  <si>
    <r>
      <t>(c</t>
    </r>
    <r>
      <rPr>
        <vertAlign val="subscript"/>
        <sz val="10"/>
        <rFont val="Times New Roman"/>
        <family val="1"/>
        <charset val="162"/>
      </rPr>
      <t xml:space="preserve">1a,m * </t>
    </r>
    <r>
      <rPr>
        <sz val="10"/>
        <rFont val="Times New Roman"/>
        <family val="1"/>
        <charset val="162"/>
      </rPr>
      <t>u</t>
    </r>
    <r>
      <rPr>
        <vertAlign val="subscript"/>
        <sz val="10"/>
        <rFont val="Times New Roman"/>
        <family val="1"/>
        <charset val="162"/>
      </rPr>
      <t>2,m</t>
    </r>
    <r>
      <rPr>
        <sz val="10"/>
        <rFont val="Times New Roman"/>
        <family val="1"/>
        <charset val="162"/>
      </rPr>
      <t>)²</t>
    </r>
  </si>
  <si>
    <r>
      <t>(c</t>
    </r>
    <r>
      <rPr>
        <vertAlign val="subscript"/>
        <sz val="10"/>
        <rFont val="Times New Roman"/>
        <family val="1"/>
        <charset val="162"/>
      </rPr>
      <t xml:space="preserve">1a,m * </t>
    </r>
    <r>
      <rPr>
        <sz val="10"/>
        <rFont val="Times New Roman"/>
        <family val="1"/>
        <charset val="162"/>
      </rPr>
      <t>u</t>
    </r>
    <r>
      <rPr>
        <vertAlign val="subscript"/>
        <sz val="10"/>
        <rFont val="Times New Roman"/>
        <family val="1"/>
        <charset val="162"/>
      </rPr>
      <t>3</t>
    </r>
    <r>
      <rPr>
        <sz val="10"/>
        <rFont val="Times New Roman"/>
        <family val="1"/>
        <charset val="162"/>
      </rPr>
      <t>)²</t>
    </r>
  </si>
  <si>
    <r>
      <t>u</t>
    </r>
    <r>
      <rPr>
        <vertAlign val="superscript"/>
        <sz val="8"/>
        <rFont val="Times New Roman"/>
        <family val="1"/>
        <charset val="162"/>
      </rPr>
      <t>2</t>
    </r>
    <r>
      <rPr>
        <sz val="8"/>
        <rFont val="Times New Roman"/>
        <family val="1"/>
        <charset val="162"/>
      </rPr>
      <t xml:space="preserve"> (</t>
    </r>
    <r>
      <rPr>
        <sz val="10"/>
        <rFont val="Times New Roman"/>
        <family val="1"/>
        <charset val="162"/>
      </rPr>
      <t>L</t>
    </r>
    <r>
      <rPr>
        <vertAlign val="subscript"/>
        <sz val="10"/>
        <rFont val="Times New Roman"/>
        <family val="1"/>
        <charset val="162"/>
      </rPr>
      <t>EX,8h</t>
    </r>
    <r>
      <rPr>
        <sz val="8"/>
        <rFont val="Times New Roman"/>
        <family val="1"/>
        <charset val="162"/>
      </rPr>
      <t xml:space="preserve">) m </t>
    </r>
  </si>
  <si>
    <r>
      <t>u</t>
    </r>
    <r>
      <rPr>
        <vertAlign val="superscript"/>
        <sz val="9"/>
        <rFont val="Times New Roman"/>
        <family val="1"/>
        <charset val="162"/>
      </rPr>
      <t>2</t>
    </r>
    <r>
      <rPr>
        <sz val="9"/>
        <rFont val="Times New Roman"/>
        <family val="1"/>
        <charset val="162"/>
      </rPr>
      <t xml:space="preserve"> (</t>
    </r>
    <r>
      <rPr>
        <sz val="10"/>
        <rFont val="Times New Roman"/>
        <family val="1"/>
        <charset val="162"/>
      </rPr>
      <t>L</t>
    </r>
    <r>
      <rPr>
        <vertAlign val="subscript"/>
        <sz val="10"/>
        <rFont val="Times New Roman"/>
        <family val="1"/>
        <charset val="162"/>
      </rPr>
      <t>EX,8h</t>
    </r>
    <r>
      <rPr>
        <sz val="9"/>
        <rFont val="Times New Roman"/>
        <family val="1"/>
        <charset val="162"/>
      </rPr>
      <t>) =</t>
    </r>
  </si>
  <si>
    <r>
      <t>u(</t>
    </r>
    <r>
      <rPr>
        <sz val="10"/>
        <rFont val="Times New Roman"/>
        <family val="1"/>
        <charset val="162"/>
      </rPr>
      <t>L</t>
    </r>
    <r>
      <rPr>
        <vertAlign val="subscript"/>
        <sz val="10"/>
        <rFont val="Times New Roman"/>
        <family val="1"/>
        <charset val="162"/>
      </rPr>
      <t>EX,8h</t>
    </r>
    <r>
      <rPr>
        <sz val="9"/>
        <rFont val="Times New Roman"/>
        <family val="1"/>
        <charset val="162"/>
      </rPr>
      <t>)</t>
    </r>
  </si>
  <si>
    <r>
      <t>L</t>
    </r>
    <r>
      <rPr>
        <b/>
        <vertAlign val="subscript"/>
        <sz val="12"/>
        <rFont val="Times New Roman"/>
        <family val="1"/>
        <charset val="162"/>
      </rPr>
      <t>EX,8h</t>
    </r>
    <r>
      <rPr>
        <b/>
        <sz val="10"/>
        <rFont val="Times New Roman"/>
        <family val="1"/>
        <charset val="162"/>
      </rPr>
      <t xml:space="preserve"> =</t>
    </r>
  </si>
  <si>
    <r>
      <t>U(L</t>
    </r>
    <r>
      <rPr>
        <vertAlign val="subscript"/>
        <sz val="11"/>
        <rFont val="Times New Roman"/>
        <family val="1"/>
        <charset val="162"/>
      </rPr>
      <t>EX,8h</t>
    </r>
    <r>
      <rPr>
        <sz val="11"/>
        <rFont val="Times New Roman"/>
        <family val="1"/>
        <charset val="162"/>
      </rPr>
      <t>) = 1,65 * u(L</t>
    </r>
    <r>
      <rPr>
        <vertAlign val="subscript"/>
        <sz val="11"/>
        <rFont val="Times New Roman"/>
        <family val="1"/>
        <charset val="162"/>
      </rPr>
      <t>EX,8h</t>
    </r>
    <r>
      <rPr>
        <sz val="11"/>
        <rFont val="Times New Roman"/>
        <family val="1"/>
        <charset val="162"/>
      </rPr>
      <t>) =</t>
    </r>
  </si>
  <si>
    <t>Günlük gürültü maruziyet seviyesi (dB)</t>
  </si>
  <si>
    <t>Genişletilmiş belirsizlik (dB)</t>
  </si>
  <si>
    <t>SONUÇLAR</t>
  </si>
  <si>
    <t>Günlük gürültü maruziyeti seviyeleri</t>
  </si>
  <si>
    <t>Ölçüm Yapılan Bölüm:</t>
  </si>
  <si>
    <t xml:space="preserve">TALEP NO: </t>
  </si>
  <si>
    <t>Tüm değerler "Görev veri girdisi" bölümüne göre hesaplanır.</t>
  </si>
  <si>
    <t xml:space="preserve">Bu program,  istenen veriler girildiğinde tüm bu stratejiler için gerekli hesaplamaları gerçekleştirir. </t>
  </si>
  <si>
    <t xml:space="preserve">KİŞİSEL GÜRÜLTÜ MARUZİYETİ ÖLÇÜMÜ HESAP PROGRAMI </t>
  </si>
  <si>
    <t>Kullanım Kılavuzu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</si>
</sst>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"/>
    <numFmt numFmtId="166" formatCode="0.0"/>
  </numFmts>
  <fonts count="2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  <charset val="162"/>
    </font>
    <font>
      <b/>
      <sz val="14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vertAlign val="subscript"/>
      <sz val="10"/>
      <name val="Times New Roman"/>
      <family val="1"/>
      <charset val="162"/>
    </font>
    <font>
      <sz val="12"/>
      <name val="Times New Roman"/>
      <family val="1"/>
      <charset val="162"/>
    </font>
    <font>
      <vertAlign val="subscript"/>
      <sz val="12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vertAlign val="subscript"/>
      <sz val="12"/>
      <name val="Times New Roman"/>
      <family val="1"/>
      <charset val="162"/>
    </font>
    <font>
      <vertAlign val="superscript"/>
      <sz val="10"/>
      <name val="Times New Roman"/>
      <family val="1"/>
      <charset val="162"/>
    </font>
    <font>
      <vertAlign val="subscript"/>
      <sz val="11"/>
      <name val="Times New Roman"/>
      <family val="1"/>
      <charset val="162"/>
    </font>
    <font>
      <sz val="9"/>
      <name val="Times New Roman"/>
      <family val="1"/>
      <charset val="162"/>
    </font>
    <font>
      <b/>
      <i/>
      <sz val="10"/>
      <name val="Times New Roman"/>
      <family val="1"/>
      <charset val="162"/>
    </font>
    <font>
      <sz val="8"/>
      <name val="Times New Roman"/>
      <family val="1"/>
      <charset val="162"/>
    </font>
    <font>
      <vertAlign val="superscript"/>
      <sz val="8"/>
      <name val="Times New Roman"/>
      <family val="1"/>
      <charset val="162"/>
    </font>
    <font>
      <vertAlign val="superscript"/>
      <sz val="9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1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6" fillId="8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6" fillId="0" borderId="26" xfId="0" applyFont="1" applyBorder="1"/>
    <xf numFmtId="166" fontId="6" fillId="0" borderId="0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12" fillId="0" borderId="3" xfId="0" applyFont="1" applyBorder="1"/>
    <xf numFmtId="0" fontId="6" fillId="0" borderId="4" xfId="0" applyFont="1" applyBorder="1"/>
    <xf numFmtId="0" fontId="6" fillId="0" borderId="8" xfId="0" applyFont="1" applyBorder="1"/>
    <xf numFmtId="0" fontId="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166" fontId="8" fillId="0" borderId="9" xfId="0" applyNumberFormat="1" applyFont="1" applyBorder="1" applyAlignment="1">
      <alignment horizontal="center"/>
    </xf>
    <xf numFmtId="0" fontId="8" fillId="6" borderId="1" xfId="0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/>
    </xf>
    <xf numFmtId="0" fontId="6" fillId="0" borderId="7" xfId="0" applyFont="1" applyBorder="1"/>
    <xf numFmtId="0" fontId="8" fillId="0" borderId="2" xfId="0" applyFont="1" applyBorder="1" applyAlignment="1">
      <alignment horizontal="center"/>
    </xf>
    <xf numFmtId="0" fontId="6" fillId="8" borderId="15" xfId="0" applyFont="1" applyFill="1" applyBorder="1" applyAlignment="1">
      <alignment vertical="center"/>
    </xf>
    <xf numFmtId="0" fontId="6" fillId="8" borderId="25" xfId="0" applyFont="1" applyFill="1" applyBorder="1" applyAlignment="1">
      <alignment vertical="center"/>
    </xf>
    <xf numFmtId="2" fontId="6" fillId="0" borderId="0" xfId="0" applyNumberFormat="1" applyFont="1" applyBorder="1" applyAlignment="1">
      <alignment horizontal="center" vertical="center"/>
    </xf>
    <xf numFmtId="0" fontId="6" fillId="8" borderId="13" xfId="0" applyFont="1" applyFill="1" applyBorder="1" applyAlignment="1">
      <alignment vertical="center"/>
    </xf>
    <xf numFmtId="0" fontId="6" fillId="8" borderId="28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Border="1"/>
    <xf numFmtId="0" fontId="7" fillId="0" borderId="12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8" fillId="0" borderId="0" xfId="0" applyFont="1" applyFill="1" applyBorder="1"/>
    <xf numFmtId="0" fontId="6" fillId="0" borderId="13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/>
    <xf numFmtId="0" fontId="8" fillId="0" borderId="10" xfId="0" applyFont="1" applyBorder="1"/>
    <xf numFmtId="0" fontId="8" fillId="0" borderId="8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8" fillId="0" borderId="6" xfId="0" applyFont="1" applyBorder="1"/>
    <xf numFmtId="0" fontId="8" fillId="0" borderId="11" xfId="0" applyFont="1" applyBorder="1"/>
    <xf numFmtId="166" fontId="8" fillId="0" borderId="2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/>
    </xf>
    <xf numFmtId="166" fontId="7" fillId="0" borderId="27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164" fontId="6" fillId="0" borderId="0" xfId="0" applyNumberFormat="1" applyFont="1" applyBorder="1"/>
    <xf numFmtId="0" fontId="17" fillId="0" borderId="0" xfId="0" applyFont="1" applyBorder="1"/>
    <xf numFmtId="0" fontId="13" fillId="8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 applyProtection="1">
      <alignment horizont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12" xfId="0" applyFont="1" applyBorder="1"/>
    <xf numFmtId="0" fontId="6" fillId="0" borderId="13" xfId="0" applyFont="1" applyBorder="1"/>
    <xf numFmtId="0" fontId="6" fillId="0" borderId="24" xfId="0" applyFont="1" applyBorder="1"/>
    <xf numFmtId="0" fontId="6" fillId="0" borderId="28" xfId="0" applyFont="1" applyBorder="1"/>
    <xf numFmtId="0" fontId="6" fillId="0" borderId="2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0" xfId="0" applyFont="1" applyBorder="1" applyAlignment="1"/>
    <xf numFmtId="0" fontId="6" fillId="0" borderId="26" xfId="0" applyFont="1" applyBorder="1" applyAlignment="1"/>
    <xf numFmtId="0" fontId="6" fillId="0" borderId="0" xfId="0" applyFont="1" applyFill="1"/>
    <xf numFmtId="0" fontId="6" fillId="0" borderId="9" xfId="0" applyFont="1" applyBorder="1" applyAlignment="1">
      <alignment horizontal="center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9" xfId="0" applyFont="1" applyBorder="1"/>
    <xf numFmtId="0" fontId="8" fillId="0" borderId="9" xfId="0" applyFont="1" applyBorder="1" applyAlignment="1">
      <alignment horizontal="center"/>
    </xf>
    <xf numFmtId="0" fontId="6" fillId="0" borderId="18" xfId="0" applyFont="1" applyBorder="1"/>
    <xf numFmtId="166" fontId="8" fillId="0" borderId="0" xfId="0" applyNumberFormat="1" applyFont="1" applyBorder="1" applyAlignment="1">
      <alignment horizontal="center"/>
    </xf>
    <xf numFmtId="165" fontId="6" fillId="0" borderId="14" xfId="0" applyNumberFormat="1" applyFont="1" applyBorder="1"/>
    <xf numFmtId="165" fontId="6" fillId="0" borderId="1" xfId="0" applyNumberFormat="1" applyFont="1" applyBorder="1"/>
    <xf numFmtId="165" fontId="6" fillId="0" borderId="21" xfId="0" applyNumberFormat="1" applyFont="1" applyBorder="1"/>
    <xf numFmtId="165" fontId="6" fillId="0" borderId="22" xfId="0" applyNumberFormat="1" applyFont="1" applyBorder="1"/>
    <xf numFmtId="0" fontId="8" fillId="0" borderId="0" xfId="0" applyFont="1"/>
    <xf numFmtId="0" fontId="6" fillId="0" borderId="1" xfId="0" applyFont="1" applyBorder="1" applyAlignment="1">
      <alignment horizontal="center"/>
    </xf>
    <xf numFmtId="0" fontId="6" fillId="0" borderId="14" xfId="0" applyFont="1" applyBorder="1"/>
    <xf numFmtId="0" fontId="6" fillId="0" borderId="1" xfId="0" applyFont="1" applyBorder="1"/>
    <xf numFmtId="0" fontId="6" fillId="0" borderId="21" xfId="0" applyFont="1" applyBorder="1"/>
    <xf numFmtId="0" fontId="6" fillId="0" borderId="22" xfId="0" applyFont="1" applyBorder="1"/>
    <xf numFmtId="166" fontId="8" fillId="0" borderId="1" xfId="0" applyNumberFormat="1" applyFont="1" applyBorder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6" fillId="8" borderId="37" xfId="0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top"/>
    </xf>
    <xf numFmtId="166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166" fontId="6" fillId="0" borderId="26" xfId="0" applyNumberFormat="1" applyFont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166" fontId="6" fillId="0" borderId="26" xfId="0" applyNumberFormat="1" applyFont="1" applyFill="1" applyBorder="1" applyAlignment="1">
      <alignment horizontal="center"/>
    </xf>
    <xf numFmtId="166" fontId="8" fillId="0" borderId="26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19" fillId="0" borderId="17" xfId="0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16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2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66" fontId="8" fillId="0" borderId="0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166" fontId="7" fillId="0" borderId="0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6" fillId="8" borderId="23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0" fontId="6" fillId="8" borderId="2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26" xfId="0" applyFont="1" applyBorder="1" applyAlignment="1">
      <alignment horizontal="left" vertical="center"/>
    </xf>
    <xf numFmtId="0" fontId="13" fillId="0" borderId="0" xfId="0" applyFont="1" applyBorder="1" applyAlignment="1">
      <alignment horizontal="left"/>
    </xf>
    <xf numFmtId="0" fontId="18" fillId="0" borderId="0" xfId="0" applyFont="1" applyBorder="1" applyAlignment="1">
      <alignment vertical="center"/>
    </xf>
    <xf numFmtId="166" fontId="6" fillId="0" borderId="26" xfId="0" applyNumberFormat="1" applyFont="1" applyBorder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0" fontId="10" fillId="0" borderId="0" xfId="0" applyFont="1" applyBorder="1"/>
    <xf numFmtId="0" fontId="7" fillId="0" borderId="1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8" fillId="0" borderId="26" xfId="0" applyFont="1" applyFill="1" applyBorder="1" applyAlignment="1">
      <alignment vertical="center"/>
    </xf>
    <xf numFmtId="0" fontId="2" fillId="0" borderId="0" xfId="0" applyFont="1" applyAlignment="1"/>
    <xf numFmtId="0" fontId="10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2" xfId="0" applyBorder="1" applyProtection="1"/>
    <xf numFmtId="0" fontId="0" fillId="0" borderId="0" xfId="0" applyBorder="1" applyProtection="1"/>
    <xf numFmtId="0" fontId="0" fillId="0" borderId="26" xfId="0" applyBorder="1" applyProtection="1"/>
    <xf numFmtId="0" fontId="4" fillId="0" borderId="12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Protection="1"/>
    <xf numFmtId="0" fontId="0" fillId="0" borderId="0" xfId="0" applyBorder="1" applyAlignment="1" applyProtection="1">
      <alignment wrapText="1"/>
    </xf>
    <xf numFmtId="0" fontId="4" fillId="0" borderId="0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right"/>
    </xf>
    <xf numFmtId="0" fontId="0" fillId="5" borderId="1" xfId="0" applyFill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" fontId="1" fillId="0" borderId="1" xfId="0" applyNumberFormat="1" applyFont="1" applyBorder="1" applyAlignment="1" applyProtection="1">
      <alignment horizontal="center"/>
    </xf>
    <xf numFmtId="0" fontId="0" fillId="0" borderId="13" xfId="0" applyBorder="1" applyProtection="1"/>
    <xf numFmtId="0" fontId="0" fillId="0" borderId="24" xfId="0" applyBorder="1" applyProtection="1"/>
    <xf numFmtId="0" fontId="0" fillId="0" borderId="28" xfId="0" applyBorder="1" applyProtection="1"/>
    <xf numFmtId="0" fontId="6" fillId="2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8" borderId="29" xfId="0" applyFont="1" applyFill="1" applyBorder="1" applyAlignment="1">
      <alignment horizontal="center"/>
    </xf>
    <xf numFmtId="0" fontId="6" fillId="8" borderId="39" xfId="0" applyFont="1" applyFill="1" applyBorder="1" applyAlignment="1">
      <alignment horizontal="center"/>
    </xf>
    <xf numFmtId="0" fontId="6" fillId="3" borderId="16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8" borderId="28" xfId="0" applyFont="1" applyFill="1" applyBorder="1" applyAlignment="1">
      <alignment horizontal="center" wrapText="1"/>
    </xf>
    <xf numFmtId="0" fontId="6" fillId="8" borderId="38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wrapText="1"/>
    </xf>
    <xf numFmtId="0" fontId="6" fillId="8" borderId="40" xfId="0" applyFont="1" applyFill="1" applyBorder="1" applyAlignment="1">
      <alignment horizontal="center" wrapText="1"/>
    </xf>
    <xf numFmtId="0" fontId="4" fillId="0" borderId="12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2" fillId="8" borderId="15" xfId="0" applyFont="1" applyFill="1" applyBorder="1" applyAlignment="1" applyProtection="1">
      <alignment horizontal="center"/>
    </xf>
    <xf numFmtId="0" fontId="2" fillId="8" borderId="23" xfId="0" applyFont="1" applyFill="1" applyBorder="1" applyAlignment="1" applyProtection="1">
      <alignment horizontal="center"/>
    </xf>
    <xf numFmtId="0" fontId="2" fillId="8" borderId="25" xfId="0" applyFont="1" applyFill="1" applyBorder="1" applyAlignment="1" applyProtection="1">
      <alignment horizontal="center"/>
    </xf>
    <xf numFmtId="0" fontId="2" fillId="8" borderId="13" xfId="0" applyFont="1" applyFill="1" applyBorder="1" applyAlignment="1" applyProtection="1">
      <alignment horizontal="center"/>
    </xf>
    <xf numFmtId="0" fontId="2" fillId="8" borderId="24" xfId="0" applyFont="1" applyFill="1" applyBorder="1" applyAlignment="1" applyProtection="1">
      <alignment horizontal="center"/>
    </xf>
    <xf numFmtId="0" fontId="2" fillId="8" borderId="28" xfId="0" applyFont="1" applyFill="1" applyBorder="1" applyAlignment="1" applyProtection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5" fillId="8" borderId="15" xfId="0" applyFont="1" applyFill="1" applyBorder="1" applyAlignment="1" applyProtection="1">
      <alignment horizontal="center" vertical="center"/>
    </xf>
    <xf numFmtId="0" fontId="5" fillId="8" borderId="23" xfId="0" applyFont="1" applyFill="1" applyBorder="1" applyAlignment="1" applyProtection="1">
      <alignment horizontal="center" vertical="center"/>
    </xf>
    <xf numFmtId="0" fontId="5" fillId="8" borderId="25" xfId="0" applyFont="1" applyFill="1" applyBorder="1" applyAlignment="1" applyProtection="1">
      <alignment horizontal="center" vertical="center"/>
    </xf>
    <xf numFmtId="0" fontId="5" fillId="8" borderId="13" xfId="0" applyFont="1" applyFill="1" applyBorder="1" applyAlignment="1" applyProtection="1">
      <alignment horizontal="center" vertical="center"/>
    </xf>
    <xf numFmtId="0" fontId="5" fillId="8" borderId="24" xfId="0" applyFont="1" applyFill="1" applyBorder="1" applyAlignment="1" applyProtection="1">
      <alignment horizontal="center" vertical="center"/>
    </xf>
    <xf numFmtId="0" fontId="5" fillId="8" borderId="28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8" borderId="15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28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8" fillId="6" borderId="14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/>
    </xf>
    <xf numFmtId="0" fontId="12" fillId="8" borderId="1" xfId="0" applyFont="1" applyFill="1" applyBorder="1" applyAlignment="1">
      <alignment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17" fillId="4" borderId="14" xfId="0" applyFont="1" applyFill="1" applyBorder="1" applyAlignment="1">
      <alignment horizontal="left" vertical="center"/>
    </xf>
    <xf numFmtId="0" fontId="17" fillId="4" borderId="22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7" fillId="2" borderId="21" xfId="0" applyFont="1" applyFill="1" applyBorder="1" applyAlignment="1">
      <alignment horizontal="left" vertical="center"/>
    </xf>
    <xf numFmtId="0" fontId="17" fillId="2" borderId="22" xfId="0" applyFont="1" applyFill="1" applyBorder="1" applyAlignment="1">
      <alignment horizontal="left" vertical="center"/>
    </xf>
    <xf numFmtId="0" fontId="17" fillId="3" borderId="21" xfId="0" applyFont="1" applyFill="1" applyBorder="1" applyAlignment="1">
      <alignment horizontal="left" vertical="center"/>
    </xf>
    <xf numFmtId="0" fontId="17" fillId="4" borderId="21" xfId="0" applyFont="1" applyFill="1" applyBorder="1" applyAlignment="1">
      <alignment horizontal="left" vertical="center"/>
    </xf>
    <xf numFmtId="0" fontId="6" fillId="8" borderId="8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top" wrapText="1"/>
      <protection locked="0"/>
    </xf>
    <xf numFmtId="0" fontId="6" fillId="0" borderId="33" xfId="0" applyFont="1" applyBorder="1" applyAlignment="1">
      <alignment horizontal="center" vertical="top"/>
    </xf>
    <xf numFmtId="0" fontId="6" fillId="0" borderId="32" xfId="0" applyFont="1" applyFill="1" applyBorder="1" applyAlignment="1" applyProtection="1">
      <alignment horizontal="center" vertical="top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8" fillId="2" borderId="41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4" borderId="36" xfId="0" applyFont="1" applyFill="1" applyBorder="1" applyAlignment="1" applyProtection="1">
      <alignment horizontal="center" vertical="top" wrapText="1"/>
      <protection locked="0"/>
    </xf>
    <xf numFmtId="0" fontId="6" fillId="0" borderId="35" xfId="0" applyFont="1" applyBorder="1" applyAlignment="1" applyProtection="1">
      <alignment horizontal="center" vertical="top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center" vertical="top"/>
    </xf>
    <xf numFmtId="0" fontId="6" fillId="8" borderId="3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center"/>
      <protection locked="0"/>
    </xf>
    <xf numFmtId="166" fontId="8" fillId="0" borderId="14" xfId="0" applyNumberFormat="1" applyFont="1" applyBorder="1" applyAlignment="1">
      <alignment horizontal="center"/>
    </xf>
    <xf numFmtId="166" fontId="8" fillId="0" borderId="21" xfId="0" applyNumberFormat="1" applyFont="1" applyBorder="1" applyAlignment="1">
      <alignment horizontal="center"/>
    </xf>
    <xf numFmtId="166" fontId="8" fillId="0" borderId="22" xfId="0" applyNumberFormat="1" applyFont="1" applyBorder="1" applyAlignment="1">
      <alignment horizontal="center"/>
    </xf>
    <xf numFmtId="166" fontId="6" fillId="0" borderId="14" xfId="0" applyNumberFormat="1" applyFont="1" applyBorder="1" applyAlignment="1" applyProtection="1">
      <alignment horizontal="center"/>
      <protection locked="0"/>
    </xf>
    <xf numFmtId="166" fontId="6" fillId="0" borderId="21" xfId="0" applyNumberFormat="1" applyFont="1" applyBorder="1" applyAlignment="1" applyProtection="1">
      <alignment horizontal="center"/>
      <protection locked="0"/>
    </xf>
    <xf numFmtId="166" fontId="6" fillId="0" borderId="22" xfId="0" applyNumberFormat="1" applyFont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/>
    </xf>
    <xf numFmtId="0" fontId="6" fillId="8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center"/>
    </xf>
    <xf numFmtId="0" fontId="8" fillId="8" borderId="14" xfId="0" applyFont="1" applyFill="1" applyBorder="1" applyAlignment="1">
      <alignment horizontal="center" vertical="center"/>
    </xf>
    <xf numFmtId="0" fontId="8" fillId="8" borderId="2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left" vertical="center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8" fillId="6" borderId="21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0" fontId="6" fillId="8" borderId="16" xfId="0" applyFont="1" applyFill="1" applyBorder="1" applyAlignment="1">
      <alignment horizontal="left" vertical="center" wrapText="1"/>
    </xf>
    <xf numFmtId="0" fontId="6" fillId="8" borderId="18" xfId="0" applyFont="1" applyFill="1" applyBorder="1" applyAlignment="1">
      <alignment vertical="center" wrapText="1"/>
    </xf>
    <xf numFmtId="0" fontId="8" fillId="8" borderId="15" xfId="0" applyFont="1" applyFill="1" applyBorder="1" applyAlignment="1">
      <alignment horizontal="center" vertical="center"/>
    </xf>
    <xf numFmtId="0" fontId="8" fillId="8" borderId="23" xfId="0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0" fontId="8" fillId="8" borderId="13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left" vertical="center"/>
    </xf>
    <xf numFmtId="0" fontId="8" fillId="8" borderId="22" xfId="0" applyFont="1" applyFill="1" applyBorder="1" applyAlignment="1">
      <alignment horizontal="left" vertical="center"/>
    </xf>
    <xf numFmtId="0" fontId="6" fillId="8" borderId="14" xfId="0" applyFont="1" applyFill="1" applyBorder="1" applyAlignment="1">
      <alignment horizontal="left" vertical="center"/>
    </xf>
    <xf numFmtId="0" fontId="6" fillId="8" borderId="22" xfId="0" applyFont="1" applyFill="1" applyBorder="1" applyAlignment="1">
      <alignment horizontal="left" vertical="center"/>
    </xf>
    <xf numFmtId="0" fontId="6" fillId="8" borderId="16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view="pageBreakPreview" topLeftCell="A7" zoomScale="115" zoomScaleNormal="100" zoomScaleSheetLayoutView="115" workbookViewId="0">
      <selection activeCell="B31" sqref="B31"/>
    </sheetView>
  </sheetViews>
  <sheetFormatPr defaultColWidth="11.42578125" defaultRowHeight="12.75" x14ac:dyDescent="0.2"/>
  <cols>
    <col min="1" max="1" width="0.7109375" customWidth="1"/>
    <col min="2" max="2" width="49.7109375" customWidth="1"/>
    <col min="3" max="3" width="12.7109375" customWidth="1"/>
    <col min="10" max="10" width="10.42578125" customWidth="1"/>
    <col min="12" max="13" width="0" hidden="1" customWidth="1"/>
  </cols>
  <sheetData>
    <row r="1" spans="1:11" ht="15.75" x14ac:dyDescent="0.25">
      <c r="A1" s="163" t="s">
        <v>135</v>
      </c>
      <c r="B1" s="196" t="s">
        <v>233</v>
      </c>
      <c r="C1" s="197"/>
      <c r="D1" s="197"/>
      <c r="E1" s="197"/>
      <c r="F1" s="197"/>
      <c r="G1" s="197"/>
      <c r="H1" s="197"/>
      <c r="I1" s="198"/>
      <c r="J1" s="163"/>
      <c r="K1" s="163"/>
    </row>
    <row r="2" spans="1:11" ht="12.75" customHeight="1" x14ac:dyDescent="0.25">
      <c r="B2" s="199" t="s">
        <v>234</v>
      </c>
      <c r="C2" s="200"/>
      <c r="D2" s="200"/>
      <c r="E2" s="200"/>
      <c r="F2" s="200"/>
      <c r="G2" s="200"/>
      <c r="H2" s="200"/>
      <c r="I2" s="201"/>
    </row>
    <row r="3" spans="1:11" x14ac:dyDescent="0.2">
      <c r="B3" s="166"/>
      <c r="C3" s="167"/>
      <c r="D3" s="167"/>
      <c r="E3" s="167"/>
      <c r="F3" s="167"/>
      <c r="G3" s="167"/>
      <c r="H3" s="167"/>
      <c r="I3" s="168"/>
    </row>
    <row r="4" spans="1:11" ht="15.75" customHeight="1" x14ac:dyDescent="0.2">
      <c r="B4" s="194" t="s">
        <v>142</v>
      </c>
      <c r="C4" s="195"/>
      <c r="D4" s="195"/>
      <c r="E4" s="195"/>
      <c r="F4" s="195"/>
      <c r="G4" s="195"/>
      <c r="H4" s="195"/>
      <c r="I4" s="168"/>
    </row>
    <row r="5" spans="1:11" ht="15.75" customHeight="1" x14ac:dyDescent="0.2">
      <c r="B5" s="194"/>
      <c r="C5" s="195"/>
      <c r="D5" s="195"/>
      <c r="E5" s="195"/>
      <c r="F5" s="195"/>
      <c r="G5" s="195"/>
      <c r="H5" s="195"/>
      <c r="I5" s="168"/>
    </row>
    <row r="6" spans="1:11" ht="15.75" x14ac:dyDescent="0.25">
      <c r="B6" s="169" t="s">
        <v>232</v>
      </c>
      <c r="C6" s="167"/>
      <c r="D6" s="170"/>
      <c r="E6" s="167"/>
      <c r="F6" s="167"/>
      <c r="G6" s="167"/>
      <c r="H6" s="167"/>
      <c r="I6" s="168"/>
    </row>
    <row r="7" spans="1:11" ht="15.75" x14ac:dyDescent="0.25">
      <c r="B7" s="169" t="s">
        <v>136</v>
      </c>
      <c r="C7" s="167"/>
      <c r="D7" s="170"/>
      <c r="E7" s="167"/>
      <c r="F7" s="167"/>
      <c r="G7" s="167"/>
      <c r="H7" s="167"/>
      <c r="I7" s="168"/>
    </row>
    <row r="8" spans="1:11" ht="15.75" x14ac:dyDescent="0.25">
      <c r="B8" s="166"/>
      <c r="C8" s="167"/>
      <c r="D8" s="170"/>
      <c r="E8" s="167"/>
      <c r="F8" s="167"/>
      <c r="G8" s="167"/>
      <c r="H8" s="167"/>
      <c r="I8" s="168"/>
    </row>
    <row r="9" spans="1:11" ht="15.75" x14ac:dyDescent="0.25">
      <c r="B9" s="169" t="s">
        <v>143</v>
      </c>
      <c r="C9" s="167"/>
      <c r="D9" s="170"/>
      <c r="E9" s="167"/>
      <c r="F9" s="167"/>
      <c r="G9" s="167"/>
      <c r="H9" s="167"/>
      <c r="I9" s="168"/>
    </row>
    <row r="10" spans="1:11" ht="15.75" x14ac:dyDescent="0.25">
      <c r="B10" s="169" t="s">
        <v>144</v>
      </c>
      <c r="C10" s="167"/>
      <c r="D10" s="170"/>
      <c r="E10" s="167"/>
      <c r="F10" s="167"/>
      <c r="G10" s="167"/>
      <c r="H10" s="167"/>
      <c r="I10" s="168"/>
    </row>
    <row r="11" spans="1:11" ht="15.75" x14ac:dyDescent="0.25">
      <c r="B11" s="169" t="s">
        <v>145</v>
      </c>
      <c r="C11" s="167"/>
      <c r="D11" s="170"/>
      <c r="E11" s="167"/>
      <c r="F11" s="167"/>
      <c r="G11" s="167"/>
      <c r="H11" s="167"/>
      <c r="I11" s="168"/>
    </row>
    <row r="12" spans="1:11" ht="15.75" x14ac:dyDescent="0.25">
      <c r="B12" s="169" t="s">
        <v>146</v>
      </c>
      <c r="C12" s="167"/>
      <c r="D12" s="170"/>
      <c r="E12" s="167"/>
      <c r="F12" s="167"/>
      <c r="G12" s="167"/>
      <c r="H12" s="171"/>
      <c r="I12" s="168"/>
    </row>
    <row r="13" spans="1:11" ht="15.75" x14ac:dyDescent="0.25">
      <c r="B13" s="169" t="s">
        <v>147</v>
      </c>
      <c r="C13" s="167"/>
      <c r="D13" s="170"/>
      <c r="E13" s="167"/>
      <c r="F13" s="167"/>
      <c r="G13" s="171"/>
      <c r="H13" s="167"/>
      <c r="I13" s="168"/>
    </row>
    <row r="14" spans="1:11" ht="15.75" x14ac:dyDescent="0.25">
      <c r="B14" s="169" t="s">
        <v>148</v>
      </c>
      <c r="C14" s="167"/>
      <c r="D14" s="170"/>
      <c r="E14" s="167"/>
      <c r="F14" s="171"/>
      <c r="G14" s="167"/>
      <c r="H14" s="167"/>
      <c r="I14" s="168"/>
    </row>
    <row r="15" spans="1:11" ht="15.75" x14ac:dyDescent="0.25">
      <c r="B15" s="169" t="s">
        <v>149</v>
      </c>
      <c r="C15" s="167"/>
      <c r="D15" s="170"/>
      <c r="E15" s="172"/>
      <c r="F15" s="167"/>
      <c r="G15" s="167"/>
      <c r="H15" s="171"/>
      <c r="I15" s="168"/>
    </row>
    <row r="16" spans="1:11" ht="15.75" x14ac:dyDescent="0.25">
      <c r="B16" s="169" t="s">
        <v>141</v>
      </c>
      <c r="C16" s="167"/>
      <c r="D16" s="170"/>
      <c r="E16" s="167"/>
      <c r="F16" s="167"/>
      <c r="G16" s="171"/>
      <c r="H16" s="167"/>
      <c r="I16" s="168"/>
    </row>
    <row r="17" spans="2:12" ht="10.5" customHeight="1" x14ac:dyDescent="0.25">
      <c r="B17" s="166"/>
      <c r="C17" s="167"/>
      <c r="D17" s="170"/>
      <c r="E17" s="167"/>
      <c r="F17" s="167"/>
      <c r="G17" s="167"/>
      <c r="H17" s="167"/>
      <c r="I17" s="168"/>
    </row>
    <row r="18" spans="2:12" ht="15.75" x14ac:dyDescent="0.25">
      <c r="B18" s="169" t="s">
        <v>150</v>
      </c>
      <c r="C18" s="167"/>
      <c r="D18" s="170"/>
      <c r="E18" s="167"/>
      <c r="F18" s="167"/>
      <c r="G18" s="167"/>
      <c r="H18" s="171"/>
      <c r="I18" s="168"/>
    </row>
    <row r="19" spans="2:12" ht="15.75" customHeight="1" x14ac:dyDescent="0.2">
      <c r="B19" s="194" t="s">
        <v>151</v>
      </c>
      <c r="C19" s="195"/>
      <c r="D19" s="195"/>
      <c r="E19" s="195"/>
      <c r="F19" s="195"/>
      <c r="G19" s="195"/>
      <c r="H19" s="195"/>
      <c r="I19" s="168"/>
      <c r="J19" s="2"/>
    </row>
    <row r="20" spans="2:12" ht="15.75" customHeight="1" x14ac:dyDescent="0.2">
      <c r="B20" s="194"/>
      <c r="C20" s="195"/>
      <c r="D20" s="195"/>
      <c r="E20" s="195"/>
      <c r="F20" s="195"/>
      <c r="G20" s="195"/>
      <c r="H20" s="195"/>
      <c r="I20" s="168"/>
      <c r="J20" s="2"/>
    </row>
    <row r="21" spans="2:12" ht="15.75" x14ac:dyDescent="0.25">
      <c r="B21" s="169" t="s">
        <v>152</v>
      </c>
      <c r="C21" s="167"/>
      <c r="D21" s="170"/>
      <c r="E21" s="167"/>
      <c r="F21" s="167"/>
      <c r="G21" s="167"/>
      <c r="H21" s="167"/>
      <c r="I21" s="168"/>
    </row>
    <row r="22" spans="2:12" ht="15.75" x14ac:dyDescent="0.25">
      <c r="B22" s="169" t="s">
        <v>153</v>
      </c>
      <c r="C22" s="167"/>
      <c r="D22" s="170"/>
      <c r="E22" s="167"/>
      <c r="F22" s="167"/>
      <c r="G22" s="167"/>
      <c r="H22" s="167"/>
      <c r="I22" s="168"/>
    </row>
    <row r="23" spans="2:12" ht="15.75" x14ac:dyDescent="0.25">
      <c r="B23" s="166"/>
      <c r="C23" s="167"/>
      <c r="D23" s="170"/>
      <c r="E23" s="167"/>
      <c r="F23" s="167"/>
      <c r="G23" s="167"/>
      <c r="H23" s="167"/>
      <c r="I23" s="168"/>
    </row>
    <row r="24" spans="2:12" ht="15.75" x14ac:dyDescent="0.25">
      <c r="B24" s="169" t="s">
        <v>154</v>
      </c>
      <c r="C24" s="167"/>
      <c r="D24" s="170"/>
      <c r="E24" s="167"/>
      <c r="F24" s="167"/>
      <c r="G24" s="167"/>
      <c r="H24" s="167"/>
      <c r="I24" s="168"/>
    </row>
    <row r="25" spans="2:12" x14ac:dyDescent="0.2">
      <c r="B25" s="166"/>
      <c r="C25" s="167"/>
      <c r="D25" s="167"/>
      <c r="E25" s="167"/>
      <c r="F25" s="167"/>
      <c r="G25" s="167"/>
      <c r="H25" s="167"/>
      <c r="I25" s="168"/>
    </row>
    <row r="26" spans="2:12" x14ac:dyDescent="0.2">
      <c r="B26" s="169" t="s">
        <v>140</v>
      </c>
      <c r="C26" s="167"/>
      <c r="D26" s="167"/>
      <c r="E26" s="167"/>
      <c r="F26" s="171"/>
      <c r="G26" s="167"/>
      <c r="H26" s="167"/>
      <c r="I26" s="168"/>
    </row>
    <row r="27" spans="2:12" x14ac:dyDescent="0.2">
      <c r="B27" s="166" t="s">
        <v>10</v>
      </c>
      <c r="C27" s="173" t="s">
        <v>9</v>
      </c>
      <c r="D27" s="173" t="s">
        <v>139</v>
      </c>
      <c r="E27" s="173" t="s">
        <v>9</v>
      </c>
      <c r="F27" s="167"/>
      <c r="G27" s="167"/>
      <c r="H27" s="167"/>
      <c r="I27" s="168"/>
    </row>
    <row r="28" spans="2:12" x14ac:dyDescent="0.2">
      <c r="B28" s="174" t="s">
        <v>138</v>
      </c>
      <c r="C28" s="175">
        <v>1</v>
      </c>
      <c r="D28" s="176">
        <v>12</v>
      </c>
      <c r="E28" s="177">
        <v>50</v>
      </c>
      <c r="F28" s="178"/>
      <c r="G28" s="167"/>
      <c r="H28" s="167"/>
      <c r="I28" s="168"/>
      <c r="L28">
        <f>IF(C28="",0,3600*C28)</f>
        <v>3600</v>
      </c>
    </row>
    <row r="29" spans="2:12" x14ac:dyDescent="0.2">
      <c r="B29" s="166"/>
      <c r="C29" s="167"/>
      <c r="D29" s="167"/>
      <c r="E29" s="167"/>
      <c r="F29" s="167"/>
      <c r="G29" s="167"/>
      <c r="H29" s="167"/>
      <c r="I29" s="168"/>
      <c r="L29">
        <f>IF(D28="",0,60*D28)</f>
        <v>720</v>
      </c>
    </row>
    <row r="30" spans="2:12" x14ac:dyDescent="0.2">
      <c r="B30" s="174" t="s">
        <v>137</v>
      </c>
      <c r="C30" s="179">
        <f>IF(L31=0,"",L31/3600)</f>
        <v>1.2138888888888888</v>
      </c>
      <c r="D30" s="167"/>
      <c r="E30" s="167"/>
      <c r="F30" s="167"/>
      <c r="G30" s="167"/>
      <c r="H30" s="167"/>
      <c r="I30" s="168"/>
      <c r="L30">
        <f>IF(E28="",0,E28)</f>
        <v>50</v>
      </c>
    </row>
    <row r="31" spans="2:12" x14ac:dyDescent="0.2">
      <c r="B31" s="180"/>
      <c r="C31" s="181"/>
      <c r="D31" s="181"/>
      <c r="E31" s="181"/>
      <c r="F31" s="181"/>
      <c r="G31" s="181"/>
      <c r="H31" s="181"/>
      <c r="I31" s="182"/>
      <c r="L31">
        <f>SUM(L28:L30)</f>
        <v>4370</v>
      </c>
    </row>
    <row r="55" spans="2:2" x14ac:dyDescent="0.2">
      <c r="B55" s="1"/>
    </row>
  </sheetData>
  <sheetProtection algorithmName="SHA-512" hashValue="wgtxh2KdJ8uwvskp6eoeOjBo093Va8OnZXz4cmYFQJ9cKs/5vKsFQyFffrGv26QOhocdph7wicUHxO4uF/OHQw==" saltValue="eyMDOZj8lrFhyI14/gtuHw==" spinCount="100000" sheet="1" objects="1" scenarios="1"/>
  <mergeCells count="4">
    <mergeCell ref="B4:H5"/>
    <mergeCell ref="B19:H20"/>
    <mergeCell ref="B1:I1"/>
    <mergeCell ref="B2:I2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>
    <oddFooter>&amp;L&amp;"Times New Roman,Normal"&amp;9HP.00 İlk Yayın Tarihi: 28.05.2016 Rev.No/Tarihi: 00/-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showGridLines="0" view="pageBreakPreview" topLeftCell="B1" zoomScale="85" zoomScaleNormal="100" zoomScaleSheetLayoutView="85" zoomScalePageLayoutView="70" workbookViewId="0">
      <selection activeCell="C27" sqref="C27"/>
    </sheetView>
  </sheetViews>
  <sheetFormatPr defaultColWidth="0.85546875" defaultRowHeight="12.75" x14ac:dyDescent="0.2"/>
  <cols>
    <col min="1" max="1" width="2" style="3" customWidth="1"/>
    <col min="2" max="2" width="13.7109375" style="3" customWidth="1"/>
    <col min="3" max="3" width="12.28515625" style="3" customWidth="1"/>
    <col min="4" max="4" width="9.140625" style="3" customWidth="1"/>
    <col min="5" max="5" width="10.140625" style="3" customWidth="1"/>
    <col min="6" max="6" width="16.85546875" style="3" customWidth="1"/>
    <col min="7" max="7" width="9.42578125" style="3" customWidth="1"/>
    <col min="8" max="8" width="10.140625" style="3" customWidth="1"/>
    <col min="9" max="9" width="24.42578125" style="3" customWidth="1"/>
    <col min="10" max="10" width="9.7109375" style="3" customWidth="1"/>
    <col min="11" max="11" width="10.7109375" style="3" customWidth="1"/>
    <col min="12" max="12" width="3.7109375" style="3" customWidth="1"/>
    <col min="13" max="15" width="11.42578125" style="3" hidden="1" customWidth="1"/>
    <col min="16" max="16" width="3.140625" style="3" hidden="1" customWidth="1"/>
    <col min="17" max="17" width="3.5703125" style="3" hidden="1" customWidth="1"/>
    <col min="18" max="18" width="2.85546875" style="3" hidden="1" customWidth="1"/>
    <col min="19" max="19" width="3.28515625" style="3" hidden="1" customWidth="1"/>
    <col min="20" max="20" width="4" style="3" hidden="1" customWidth="1"/>
    <col min="21" max="21" width="3.7109375" style="3" hidden="1" customWidth="1"/>
    <col min="22" max="22" width="4.28515625" style="3" hidden="1" customWidth="1"/>
    <col min="23" max="23" width="5.42578125" style="3" hidden="1" customWidth="1"/>
    <col min="24" max="24" width="3.5703125" style="3" hidden="1" customWidth="1"/>
    <col min="25" max="25" width="4" style="3" hidden="1" customWidth="1"/>
    <col min="26" max="26" width="4.42578125" style="3" hidden="1" customWidth="1"/>
    <col min="27" max="27" width="3" style="3" hidden="1" customWidth="1"/>
    <col min="28" max="31" width="10.140625" style="3" customWidth="1"/>
    <col min="32" max="32" width="9.28515625" style="3" customWidth="1"/>
    <col min="33" max="33" width="10.140625" style="3" customWidth="1"/>
    <col min="34" max="34" width="4.28515625" style="3" customWidth="1"/>
    <col min="35" max="16384" width="0.85546875" style="3"/>
  </cols>
  <sheetData>
    <row r="1" spans="1:34" ht="15.75" customHeight="1" x14ac:dyDescent="0.2">
      <c r="A1" s="222" t="s">
        <v>161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4"/>
    </row>
    <row r="2" spans="1:34" ht="15.75" customHeight="1" x14ac:dyDescent="0.2">
      <c r="A2" s="225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7"/>
    </row>
    <row r="3" spans="1:34" ht="22.5" customHeight="1" x14ac:dyDescent="0.2">
      <c r="A3" s="228" t="s">
        <v>156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30"/>
    </row>
    <row r="4" spans="1:34" ht="22.5" customHeight="1" x14ac:dyDescent="0.2">
      <c r="A4" s="231" t="s">
        <v>157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3"/>
    </row>
    <row r="5" spans="1:34" ht="15.75" customHeight="1" x14ac:dyDescent="0.2">
      <c r="A5" s="234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6"/>
    </row>
    <row r="6" spans="1:34" ht="12.75" customHeight="1" x14ac:dyDescent="0.2">
      <c r="A6" s="237" t="s">
        <v>199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9"/>
    </row>
    <row r="7" spans="1:34" ht="12.75" customHeight="1" x14ac:dyDescent="0.2">
      <c r="A7" s="240"/>
      <c r="B7" s="241"/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2"/>
    </row>
    <row r="8" spans="1:34" ht="15.75" customHeight="1" x14ac:dyDescent="0.2">
      <c r="A8" s="243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5"/>
    </row>
    <row r="9" spans="1:34" ht="15.75" customHeight="1" thickBot="1" x14ac:dyDescent="0.25">
      <c r="A9" s="62"/>
      <c r="B9" s="205" t="s">
        <v>68</v>
      </c>
      <c r="C9" s="249" t="s">
        <v>86</v>
      </c>
      <c r="D9" s="250"/>
      <c r="E9" s="4"/>
      <c r="F9" s="216" t="s">
        <v>69</v>
      </c>
      <c r="G9" s="217"/>
      <c r="H9" s="5"/>
      <c r="I9" s="5"/>
      <c r="J9" s="4"/>
      <c r="K9" s="5"/>
      <c r="L9" s="5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46" t="s">
        <v>158</v>
      </c>
      <c r="AD9" s="247"/>
      <c r="AE9" s="247"/>
      <c r="AF9" s="247"/>
      <c r="AG9" s="248"/>
      <c r="AH9" s="16"/>
    </row>
    <row r="10" spans="1:34" ht="18.75" customHeight="1" thickBot="1" x14ac:dyDescent="0.3">
      <c r="A10" s="62"/>
      <c r="B10" s="205"/>
      <c r="C10" s="58" t="s">
        <v>174</v>
      </c>
      <c r="D10" s="59"/>
      <c r="E10" s="8"/>
      <c r="F10" s="9" t="s">
        <v>155</v>
      </c>
      <c r="G10" s="10">
        <v>8</v>
      </c>
      <c r="H10" s="5"/>
      <c r="I10" s="4" t="s">
        <v>82</v>
      </c>
      <c r="J10" s="11" t="s">
        <v>162</v>
      </c>
      <c r="K10" s="12" t="str">
        <f>Q38</f>
        <v/>
      </c>
      <c r="L10" s="5"/>
      <c r="M10" s="6"/>
      <c r="N10" s="6"/>
      <c r="O10" s="6" t="str">
        <f>C10</f>
        <v>Lp,A,eqT,1</v>
      </c>
      <c r="P10" s="6">
        <f>D10</f>
        <v>0</v>
      </c>
      <c r="Q10" s="6" t="str">
        <f>IF(P10&gt;0,10^(P10/10-8),"")</f>
        <v/>
      </c>
      <c r="R10" s="6"/>
      <c r="S10" s="13" t="s">
        <v>39</v>
      </c>
      <c r="T10" s="6"/>
      <c r="U10" s="6" t="s">
        <v>38</v>
      </c>
      <c r="V10" s="6"/>
      <c r="W10" s="14" t="s">
        <v>37</v>
      </c>
      <c r="X10" s="15"/>
      <c r="Y10" s="15"/>
      <c r="Z10" s="6"/>
      <c r="AA10" s="6"/>
      <c r="AB10" s="6"/>
      <c r="AC10" s="6"/>
      <c r="AD10" s="6"/>
      <c r="AE10" s="6"/>
      <c r="AF10" s="6"/>
      <c r="AG10" s="6"/>
      <c r="AH10" s="16"/>
    </row>
    <row r="11" spans="1:34" ht="15.75" customHeight="1" thickBot="1" x14ac:dyDescent="0.3">
      <c r="A11" s="62"/>
      <c r="B11" s="205"/>
      <c r="C11" s="58" t="s">
        <v>175</v>
      </c>
      <c r="D11" s="59"/>
      <c r="E11" s="8"/>
      <c r="F11" s="218"/>
      <c r="G11" s="219"/>
      <c r="H11" s="5"/>
      <c r="I11" s="4"/>
      <c r="J11" s="4"/>
      <c r="K11" s="17"/>
      <c r="L11" s="5"/>
      <c r="M11" s="6"/>
      <c r="N11" s="6"/>
      <c r="O11" s="6" t="str">
        <f t="shared" ref="O11:O29" si="0">C11</f>
        <v>Lp,A,eqT,2</v>
      </c>
      <c r="P11" s="6">
        <f t="shared" ref="P11:P34" si="1">D11</f>
        <v>0</v>
      </c>
      <c r="Q11" s="6" t="str">
        <f>IF(P11&gt;0,10^(P11/10-8),"")</f>
        <v/>
      </c>
      <c r="R11" s="6"/>
      <c r="S11" s="6"/>
      <c r="T11" s="15"/>
      <c r="U11" s="6" t="s">
        <v>19</v>
      </c>
      <c r="V11" s="6"/>
      <c r="W11" s="6"/>
      <c r="X11" s="15"/>
      <c r="Y11" s="15"/>
      <c r="Z11" s="6"/>
      <c r="AA11" s="6"/>
      <c r="AB11" s="6"/>
      <c r="AC11" s="6"/>
      <c r="AD11" s="6"/>
      <c r="AE11" s="6"/>
      <c r="AF11" s="6"/>
      <c r="AG11" s="6"/>
      <c r="AH11" s="16"/>
    </row>
    <row r="12" spans="1:34" ht="15.75" customHeight="1" x14ac:dyDescent="0.25">
      <c r="A12" s="62"/>
      <c r="B12" s="205"/>
      <c r="C12" s="58" t="s">
        <v>176</v>
      </c>
      <c r="D12" s="59"/>
      <c r="E12" s="8"/>
      <c r="F12" s="206" t="s">
        <v>85</v>
      </c>
      <c r="G12" s="207"/>
      <c r="H12" s="5"/>
      <c r="I12" s="4" t="s">
        <v>83</v>
      </c>
      <c r="J12" s="4" t="s">
        <v>163</v>
      </c>
      <c r="K12" s="18" t="str">
        <f>Q37</f>
        <v/>
      </c>
      <c r="L12" s="5"/>
      <c r="M12" s="6"/>
      <c r="N12" s="6"/>
      <c r="O12" s="6" t="str">
        <f t="shared" si="0"/>
        <v>Lp,A,eqT,3</v>
      </c>
      <c r="P12" s="6">
        <f t="shared" si="1"/>
        <v>0</v>
      </c>
      <c r="Q12" s="6" t="str">
        <f t="shared" ref="Q12:Q28" si="2">IF(P12&gt;0,10^(P12/10-8),"")</f>
        <v/>
      </c>
      <c r="R12" s="6"/>
      <c r="S12" s="19" t="s">
        <v>40</v>
      </c>
      <c r="T12" s="20"/>
      <c r="U12" s="21"/>
      <c r="V12" s="22" t="s">
        <v>16</v>
      </c>
      <c r="W12" s="23"/>
      <c r="X12" s="23" t="s">
        <v>20</v>
      </c>
      <c r="Y12" s="15"/>
      <c r="Z12" s="6"/>
      <c r="AA12" s="6"/>
      <c r="AB12" s="6"/>
      <c r="AC12" s="6"/>
      <c r="AD12" s="6"/>
      <c r="AE12" s="6"/>
      <c r="AF12" s="6"/>
      <c r="AG12" s="6"/>
      <c r="AH12" s="16"/>
    </row>
    <row r="13" spans="1:34" ht="15.75" customHeight="1" x14ac:dyDescent="0.25">
      <c r="A13" s="62"/>
      <c r="B13" s="205"/>
      <c r="C13" s="58" t="s">
        <v>177</v>
      </c>
      <c r="D13" s="59"/>
      <c r="E13" s="8"/>
      <c r="F13" s="208"/>
      <c r="G13" s="209"/>
      <c r="H13" s="5"/>
      <c r="I13" s="4"/>
      <c r="J13" s="11"/>
      <c r="K13" s="4"/>
      <c r="L13" s="5"/>
      <c r="M13" s="6"/>
      <c r="N13" s="6"/>
      <c r="O13" s="6" t="str">
        <f t="shared" si="0"/>
        <v>Lp,A,eqT,4</v>
      </c>
      <c r="P13" s="6">
        <f t="shared" si="1"/>
        <v>0</v>
      </c>
      <c r="Q13" s="6" t="str">
        <f t="shared" si="2"/>
        <v/>
      </c>
      <c r="R13" s="6"/>
      <c r="S13" s="24" t="s">
        <v>46</v>
      </c>
      <c r="T13" s="6"/>
      <c r="U13" s="25">
        <f>K14</f>
        <v>0</v>
      </c>
      <c r="V13" s="22" t="s">
        <v>21</v>
      </c>
      <c r="W13" s="6">
        <v>0.76766657999999999</v>
      </c>
      <c r="X13" s="22" t="s">
        <v>22</v>
      </c>
      <c r="Y13" s="6" t="e">
        <f>U16*(W21+(POWER((U14-2),(-W15))))</f>
        <v>#NUM!</v>
      </c>
      <c r="Z13" s="6"/>
      <c r="AA13" s="6"/>
      <c r="AB13" s="6"/>
      <c r="AC13" s="6"/>
      <c r="AD13" s="6"/>
      <c r="AE13" s="6"/>
      <c r="AF13" s="6"/>
      <c r="AG13" s="6"/>
      <c r="AH13" s="16"/>
    </row>
    <row r="14" spans="1:34" ht="15.75" customHeight="1" thickBot="1" x14ac:dyDescent="0.3">
      <c r="A14" s="62"/>
      <c r="B14" s="205"/>
      <c r="C14" s="58" t="s">
        <v>178</v>
      </c>
      <c r="D14" s="59"/>
      <c r="E14" s="8"/>
      <c r="F14" s="9" t="s">
        <v>47</v>
      </c>
      <c r="G14" s="26"/>
      <c r="H14" s="5"/>
      <c r="I14" s="4" t="s">
        <v>84</v>
      </c>
      <c r="J14" s="4" t="s">
        <v>164</v>
      </c>
      <c r="K14" s="27">
        <f>IF(D35&lt;2,0,STDEV(D10:D34))</f>
        <v>0</v>
      </c>
      <c r="L14" s="5"/>
      <c r="M14" s="6"/>
      <c r="N14" s="6"/>
      <c r="O14" s="6" t="str">
        <f t="shared" si="0"/>
        <v>Lp,A,eqT,5</v>
      </c>
      <c r="P14" s="6">
        <f t="shared" si="1"/>
        <v>0</v>
      </c>
      <c r="Q14" s="6" t="str">
        <f t="shared" si="2"/>
        <v/>
      </c>
      <c r="R14" s="6"/>
      <c r="S14" s="28" t="s">
        <v>44</v>
      </c>
      <c r="T14" s="29"/>
      <c r="U14" s="30">
        <f>D35</f>
        <v>0</v>
      </c>
      <c r="V14" s="22" t="s">
        <v>23</v>
      </c>
      <c r="W14" s="6">
        <v>3.8716868999999998</v>
      </c>
      <c r="X14" s="22" t="s">
        <v>24</v>
      </c>
      <c r="Y14" s="6" t="e">
        <f>W14+W16/POWER(U14-2,W15)</f>
        <v>#NUM!</v>
      </c>
      <c r="Z14" s="6"/>
      <c r="AA14" s="6"/>
      <c r="AB14" s="6"/>
      <c r="AC14" s="6"/>
      <c r="AD14" s="6"/>
      <c r="AE14" s="6"/>
      <c r="AF14" s="6"/>
      <c r="AG14" s="6"/>
      <c r="AH14" s="16"/>
    </row>
    <row r="15" spans="1:34" ht="15.75" customHeight="1" x14ac:dyDescent="0.25">
      <c r="A15" s="62"/>
      <c r="B15" s="205"/>
      <c r="C15" s="58" t="s">
        <v>179</v>
      </c>
      <c r="D15" s="59"/>
      <c r="E15" s="8"/>
      <c r="F15" s="31"/>
      <c r="G15" s="32"/>
      <c r="H15" s="5"/>
      <c r="I15" s="4"/>
      <c r="J15" s="11"/>
      <c r="K15" s="33"/>
      <c r="L15" s="5"/>
      <c r="M15" s="6"/>
      <c r="N15" s="6"/>
      <c r="O15" s="6" t="str">
        <f t="shared" si="0"/>
        <v>Lp,A,eqT,6</v>
      </c>
      <c r="P15" s="6">
        <f t="shared" si="1"/>
        <v>0</v>
      </c>
      <c r="Q15" s="6" t="str">
        <f t="shared" si="2"/>
        <v/>
      </c>
      <c r="R15" s="6"/>
      <c r="S15" s="15"/>
      <c r="T15" s="6"/>
      <c r="U15" s="6"/>
      <c r="V15" s="22" t="s">
        <v>25</v>
      </c>
      <c r="W15" s="6">
        <v>0.80598919000000002</v>
      </c>
      <c r="X15" s="22" t="s">
        <v>26</v>
      </c>
      <c r="Y15" s="6" t="e">
        <f>Y13*(1-W17*EXP(-W18*Y13))</f>
        <v>#NUM!</v>
      </c>
      <c r="Z15" s="6"/>
      <c r="AA15" s="6"/>
      <c r="AB15" s="6"/>
      <c r="AC15" s="6"/>
      <c r="AD15" s="6"/>
      <c r="AE15" s="6"/>
      <c r="AF15" s="6"/>
      <c r="AG15" s="6"/>
      <c r="AH15" s="16"/>
    </row>
    <row r="16" spans="1:34" ht="15.75" customHeight="1" x14ac:dyDescent="0.25">
      <c r="A16" s="62"/>
      <c r="B16" s="205"/>
      <c r="C16" s="58" t="s">
        <v>180</v>
      </c>
      <c r="D16" s="59"/>
      <c r="E16" s="8"/>
      <c r="F16" s="34"/>
      <c r="G16" s="35"/>
      <c r="H16" s="5"/>
      <c r="I16" s="4" t="s">
        <v>81</v>
      </c>
      <c r="J16" s="4" t="s">
        <v>165</v>
      </c>
      <c r="K16" s="27" t="e">
        <f>U22</f>
        <v>#NUM!</v>
      </c>
      <c r="L16" s="5"/>
      <c r="M16" s="6"/>
      <c r="N16" s="6"/>
      <c r="O16" s="6" t="str">
        <f t="shared" si="0"/>
        <v>Lp,A,eqT,7</v>
      </c>
      <c r="P16" s="6">
        <f t="shared" si="1"/>
        <v>0</v>
      </c>
      <c r="Q16" s="6" t="str">
        <f t="shared" si="2"/>
        <v/>
      </c>
      <c r="R16" s="6"/>
      <c r="S16" s="15"/>
      <c r="T16" s="36" t="s">
        <v>27</v>
      </c>
      <c r="U16" s="6">
        <f>U13*0.1*LN(10)</f>
        <v>0</v>
      </c>
      <c r="V16" s="22" t="s">
        <v>28</v>
      </c>
      <c r="W16" s="6">
        <v>6.0321018999999998</v>
      </c>
      <c r="X16" s="22" t="s">
        <v>29</v>
      </c>
      <c r="Y16" s="6" t="e">
        <f>1+W19*EXP(-W20*Y13)</f>
        <v>#NUM!</v>
      </c>
      <c r="Z16" s="6"/>
      <c r="AA16" s="6"/>
      <c r="AB16" s="6"/>
      <c r="AC16" s="6"/>
      <c r="AD16" s="6"/>
      <c r="AE16" s="6"/>
      <c r="AF16" s="6"/>
      <c r="AG16" s="6"/>
      <c r="AH16" s="16"/>
    </row>
    <row r="17" spans="1:34" ht="15.75" customHeight="1" x14ac:dyDescent="0.25">
      <c r="A17" s="62"/>
      <c r="B17" s="205"/>
      <c r="C17" s="58" t="s">
        <v>181</v>
      </c>
      <c r="D17" s="59"/>
      <c r="E17" s="8"/>
      <c r="F17" s="206" t="s">
        <v>70</v>
      </c>
      <c r="G17" s="207"/>
      <c r="H17" s="5"/>
      <c r="I17" s="5"/>
      <c r="J17" s="4"/>
      <c r="K17" s="33"/>
      <c r="L17" s="5"/>
      <c r="M17" s="6"/>
      <c r="N17" s="6"/>
      <c r="O17" s="6" t="str">
        <f t="shared" si="0"/>
        <v>Lp,A,eqT,8</v>
      </c>
      <c r="P17" s="6">
        <f t="shared" si="1"/>
        <v>0</v>
      </c>
      <c r="Q17" s="6" t="str">
        <f t="shared" si="2"/>
        <v/>
      </c>
      <c r="R17" s="6"/>
      <c r="S17" s="15"/>
      <c r="T17" s="15"/>
      <c r="U17" s="6"/>
      <c r="V17" s="22" t="s">
        <v>30</v>
      </c>
      <c r="W17" s="6">
        <v>0.89998153999999997</v>
      </c>
      <c r="X17" s="22" t="s">
        <v>31</v>
      </c>
      <c r="Y17" s="6" t="e">
        <f>Y14*Y15/Y16</f>
        <v>#NUM!</v>
      </c>
      <c r="Z17" s="6"/>
      <c r="AA17" s="6"/>
      <c r="AB17" s="6"/>
      <c r="AC17" s="6"/>
      <c r="AD17" s="6"/>
      <c r="AE17" s="6"/>
      <c r="AF17" s="6"/>
      <c r="AG17" s="6"/>
      <c r="AH17" s="16"/>
    </row>
    <row r="18" spans="1:34" ht="15.75" customHeight="1" x14ac:dyDescent="0.25">
      <c r="A18" s="62"/>
      <c r="B18" s="205"/>
      <c r="C18" s="58" t="s">
        <v>182</v>
      </c>
      <c r="D18" s="59"/>
      <c r="E18" s="8"/>
      <c r="F18" s="208"/>
      <c r="G18" s="209"/>
      <c r="H18" s="5"/>
      <c r="I18" s="204" t="s">
        <v>72</v>
      </c>
      <c r="J18" s="204"/>
      <c r="K18" s="204"/>
      <c r="L18" s="5"/>
      <c r="M18" s="6"/>
      <c r="N18" s="6"/>
      <c r="O18" s="6" t="str">
        <f t="shared" si="0"/>
        <v>Lp,A,eqT,9</v>
      </c>
      <c r="P18" s="6">
        <f t="shared" si="1"/>
        <v>0</v>
      </c>
      <c r="Q18" s="6" t="str">
        <f t="shared" si="2"/>
        <v/>
      </c>
      <c r="R18" s="6"/>
      <c r="S18" s="6"/>
      <c r="T18" s="6"/>
      <c r="U18" s="6"/>
      <c r="V18" s="22" t="s">
        <v>32</v>
      </c>
      <c r="W18" s="6">
        <v>2.0126689999999998</v>
      </c>
      <c r="X18" s="22"/>
      <c r="Y18" s="6"/>
      <c r="Z18" s="6"/>
      <c r="AA18" s="6"/>
      <c r="AB18" s="6"/>
      <c r="AC18" s="6"/>
      <c r="AD18" s="6"/>
      <c r="AE18" s="6"/>
      <c r="AF18" s="6"/>
      <c r="AG18" s="6"/>
      <c r="AH18" s="16"/>
    </row>
    <row r="19" spans="1:34" ht="15.75" customHeight="1" x14ac:dyDescent="0.25">
      <c r="A19" s="62"/>
      <c r="B19" s="205"/>
      <c r="C19" s="58" t="s">
        <v>183</v>
      </c>
      <c r="D19" s="59"/>
      <c r="E19" s="8"/>
      <c r="F19" s="208"/>
      <c r="G19" s="209"/>
      <c r="H19" s="5"/>
      <c r="I19" s="37" t="s">
        <v>73</v>
      </c>
      <c r="J19" s="4"/>
      <c r="K19" s="33"/>
      <c r="L19" s="5"/>
      <c r="M19" s="6"/>
      <c r="N19" s="6"/>
      <c r="O19" s="6" t="str">
        <f t="shared" si="0"/>
        <v>Lp,A,eqT,10</v>
      </c>
      <c r="P19" s="6">
        <f t="shared" si="1"/>
        <v>0</v>
      </c>
      <c r="Q19" s="6" t="str">
        <f t="shared" si="2"/>
        <v/>
      </c>
      <c r="R19" s="6"/>
      <c r="S19" s="6" t="s">
        <v>42</v>
      </c>
      <c r="T19" s="13"/>
      <c r="U19" s="38" t="e">
        <f>Y19*U13/SQRT(U14-1)</f>
        <v>#NUM!</v>
      </c>
      <c r="V19" s="22" t="s">
        <v>33</v>
      </c>
      <c r="W19" s="6">
        <v>0.21978875</v>
      </c>
      <c r="X19" s="22" t="s">
        <v>34</v>
      </c>
      <c r="Y19" s="6" t="e">
        <f>1.645+W13/(U14-2)+Y17</f>
        <v>#NUM!</v>
      </c>
      <c r="Z19" s="6"/>
      <c r="AA19" s="6"/>
      <c r="AB19" s="6"/>
      <c r="AC19" s="6"/>
      <c r="AD19" s="6"/>
      <c r="AE19" s="6"/>
      <c r="AF19" s="6"/>
      <c r="AG19" s="6"/>
      <c r="AH19" s="16"/>
    </row>
    <row r="20" spans="1:34" ht="15.75" customHeight="1" thickBot="1" x14ac:dyDescent="0.3">
      <c r="A20" s="62"/>
      <c r="B20" s="205"/>
      <c r="C20" s="58" t="s">
        <v>184</v>
      </c>
      <c r="D20" s="59"/>
      <c r="E20" s="8"/>
      <c r="F20" s="39" t="s">
        <v>166</v>
      </c>
      <c r="G20" s="26"/>
      <c r="H20" s="5"/>
      <c r="I20" s="37" t="s">
        <v>74</v>
      </c>
      <c r="J20" s="4" t="s">
        <v>167</v>
      </c>
      <c r="K20" s="40" t="e">
        <f>K16^2</f>
        <v>#NUM!</v>
      </c>
      <c r="L20" s="5"/>
      <c r="M20" s="6"/>
      <c r="N20" s="6"/>
      <c r="O20" s="6" t="str">
        <f t="shared" si="0"/>
        <v>Lp,A,eqT,11</v>
      </c>
      <c r="P20" s="6">
        <f t="shared" si="1"/>
        <v>0</v>
      </c>
      <c r="Q20" s="6" t="str">
        <f t="shared" si="2"/>
        <v/>
      </c>
      <c r="R20" s="6"/>
      <c r="S20" s="41" t="s">
        <v>45</v>
      </c>
      <c r="T20" s="13"/>
      <c r="U20" s="6"/>
      <c r="V20" s="22" t="s">
        <v>35</v>
      </c>
      <c r="W20" s="6">
        <v>0.41575588000000002</v>
      </c>
      <c r="X20" s="22"/>
      <c r="Y20" s="6"/>
      <c r="Z20" s="6"/>
      <c r="AA20" s="6"/>
      <c r="AB20" s="6"/>
      <c r="AC20" s="6"/>
      <c r="AD20" s="6"/>
      <c r="AE20" s="6"/>
      <c r="AF20" s="6"/>
      <c r="AG20" s="6"/>
      <c r="AH20" s="16"/>
    </row>
    <row r="21" spans="1:34" ht="15.75" customHeight="1" x14ac:dyDescent="0.25">
      <c r="A21" s="62"/>
      <c r="B21" s="205"/>
      <c r="C21" s="58" t="s">
        <v>185</v>
      </c>
      <c r="D21" s="59"/>
      <c r="E21" s="8"/>
      <c r="F21" s="42" t="str">
        <f>IF(OR(G20=0.7,G20=1.5),"","!!!  u2 = 0,7 or 1,5")</f>
        <v>!!!  u2 = 0,7 or 1,5</v>
      </c>
      <c r="G21" s="43"/>
      <c r="H21" s="5"/>
      <c r="I21" s="37" t="s">
        <v>75</v>
      </c>
      <c r="J21" s="4" t="s">
        <v>168</v>
      </c>
      <c r="K21" s="27">
        <f>G20^2</f>
        <v>0</v>
      </c>
      <c r="L21" s="5"/>
      <c r="M21" s="6"/>
      <c r="N21" s="6"/>
      <c r="O21" s="6" t="str">
        <f t="shared" si="0"/>
        <v>Lp,A,eqT,12</v>
      </c>
      <c r="P21" s="6">
        <f t="shared" si="1"/>
        <v>0</v>
      </c>
      <c r="Q21" s="6" t="str">
        <f t="shared" si="2"/>
        <v/>
      </c>
      <c r="R21" s="6"/>
      <c r="S21" s="44" t="s">
        <v>41</v>
      </c>
      <c r="T21" s="45"/>
      <c r="U21" s="46"/>
      <c r="V21" s="22" t="s">
        <v>36</v>
      </c>
      <c r="W21" s="6">
        <v>0.29258276</v>
      </c>
      <c r="X21" s="22"/>
      <c r="Y21" s="6"/>
      <c r="Z21" s="6"/>
      <c r="AA21" s="6"/>
      <c r="AB21" s="6"/>
      <c r="AC21" s="6"/>
      <c r="AD21" s="6"/>
      <c r="AE21" s="6"/>
      <c r="AF21" s="6"/>
      <c r="AG21" s="6"/>
      <c r="AH21" s="16"/>
    </row>
    <row r="22" spans="1:34" ht="15.75" customHeight="1" thickBot="1" x14ac:dyDescent="0.3">
      <c r="A22" s="62"/>
      <c r="B22" s="205"/>
      <c r="C22" s="58" t="s">
        <v>186</v>
      </c>
      <c r="D22" s="59"/>
      <c r="E22" s="8"/>
      <c r="F22" s="218"/>
      <c r="G22" s="219"/>
      <c r="H22" s="5"/>
      <c r="I22" s="37" t="s">
        <v>76</v>
      </c>
      <c r="J22" s="4" t="s">
        <v>169</v>
      </c>
      <c r="K22" s="47">
        <f>G26^2</f>
        <v>1</v>
      </c>
      <c r="L22" s="5"/>
      <c r="M22" s="6"/>
      <c r="N22" s="6"/>
      <c r="O22" s="6" t="str">
        <f t="shared" si="0"/>
        <v>Lp,A,eqT,13</v>
      </c>
      <c r="P22" s="6">
        <f t="shared" si="1"/>
        <v>0</v>
      </c>
      <c r="Q22" s="6" t="str">
        <f t="shared" si="2"/>
        <v/>
      </c>
      <c r="R22" s="6"/>
      <c r="S22" s="48" t="s">
        <v>43</v>
      </c>
      <c r="T22" s="49"/>
      <c r="U22" s="50" t="e">
        <f>U19/1.64</f>
        <v>#NUM!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16"/>
    </row>
    <row r="23" spans="1:34" ht="15.75" customHeight="1" x14ac:dyDescent="0.25">
      <c r="A23" s="62"/>
      <c r="B23" s="205"/>
      <c r="C23" s="58" t="s">
        <v>187</v>
      </c>
      <c r="D23" s="59"/>
      <c r="E23" s="8"/>
      <c r="F23" s="206" t="s">
        <v>71</v>
      </c>
      <c r="G23" s="207"/>
      <c r="H23" s="5"/>
      <c r="I23" s="4"/>
      <c r="J23" s="4"/>
      <c r="K23" s="4"/>
      <c r="L23" s="5"/>
      <c r="M23" s="6"/>
      <c r="N23" s="6"/>
      <c r="O23" s="6" t="str">
        <f t="shared" si="0"/>
        <v>Lp,A,eqT,14</v>
      </c>
      <c r="P23" s="6">
        <f t="shared" si="1"/>
        <v>0</v>
      </c>
      <c r="Q23" s="6" t="str">
        <f t="shared" si="2"/>
        <v/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16"/>
    </row>
    <row r="24" spans="1:34" ht="15.75" customHeight="1" x14ac:dyDescent="0.25">
      <c r="A24" s="62"/>
      <c r="B24" s="205"/>
      <c r="C24" s="58" t="s">
        <v>188</v>
      </c>
      <c r="D24" s="59"/>
      <c r="E24" s="8"/>
      <c r="F24" s="208"/>
      <c r="G24" s="209"/>
      <c r="H24" s="5"/>
      <c r="I24" s="4" t="s">
        <v>77</v>
      </c>
      <c r="J24" s="4" t="s">
        <v>170</v>
      </c>
      <c r="K24" s="27" t="e">
        <f>SUM(K20:K22)</f>
        <v>#NUM!</v>
      </c>
      <c r="L24" s="5"/>
      <c r="M24" s="6"/>
      <c r="N24" s="6"/>
      <c r="O24" s="6" t="str">
        <f t="shared" si="0"/>
        <v>Lp,A,eqT,15</v>
      </c>
      <c r="P24" s="6">
        <f t="shared" si="1"/>
        <v>0</v>
      </c>
      <c r="Q24" s="6" t="str">
        <f t="shared" si="2"/>
        <v/>
      </c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6"/>
    </row>
    <row r="25" spans="1:34" ht="15.75" customHeight="1" x14ac:dyDescent="0.25">
      <c r="A25" s="62"/>
      <c r="B25" s="205"/>
      <c r="C25" s="58" t="s">
        <v>189</v>
      </c>
      <c r="D25" s="59"/>
      <c r="E25" s="8"/>
      <c r="F25" s="208"/>
      <c r="G25" s="209"/>
      <c r="H25" s="5"/>
      <c r="I25" s="4"/>
      <c r="J25" s="4" t="s">
        <v>171</v>
      </c>
      <c r="K25" s="18" t="e">
        <f>SQRT(K24)</f>
        <v>#NUM!</v>
      </c>
      <c r="L25" s="5"/>
      <c r="M25" s="6"/>
      <c r="N25" s="6"/>
      <c r="O25" s="6" t="str">
        <f t="shared" si="0"/>
        <v>Lp,A,eqT,16</v>
      </c>
      <c r="P25" s="6">
        <f t="shared" si="1"/>
        <v>0</v>
      </c>
      <c r="Q25" s="6" t="str">
        <f t="shared" si="2"/>
        <v/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16"/>
    </row>
    <row r="26" spans="1:34" ht="15.75" customHeight="1" thickBot="1" x14ac:dyDescent="0.3">
      <c r="A26" s="62"/>
      <c r="B26" s="205"/>
      <c r="C26" s="58" t="s">
        <v>190</v>
      </c>
      <c r="D26" s="59"/>
      <c r="E26" s="8"/>
      <c r="F26" s="51" t="s">
        <v>172</v>
      </c>
      <c r="G26" s="52">
        <v>1</v>
      </c>
      <c r="H26" s="5"/>
      <c r="I26" s="4"/>
      <c r="J26" s="4"/>
      <c r="K26" s="4"/>
      <c r="L26" s="5"/>
      <c r="M26" s="6"/>
      <c r="N26" s="6"/>
      <c r="O26" s="6" t="str">
        <f t="shared" si="0"/>
        <v>Lp,A,eqT,17</v>
      </c>
      <c r="P26" s="6">
        <f t="shared" si="1"/>
        <v>0</v>
      </c>
      <c r="Q26" s="6" t="str">
        <f t="shared" si="2"/>
        <v/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16"/>
    </row>
    <row r="27" spans="1:34" ht="15.75" customHeight="1" thickBot="1" x14ac:dyDescent="0.35">
      <c r="A27" s="62"/>
      <c r="B27" s="205"/>
      <c r="C27" s="58" t="s">
        <v>191</v>
      </c>
      <c r="D27" s="59"/>
      <c r="E27" s="8"/>
      <c r="F27" s="218"/>
      <c r="G27" s="219"/>
      <c r="H27" s="5"/>
      <c r="I27" s="15" t="s">
        <v>173</v>
      </c>
      <c r="J27" s="15"/>
      <c r="K27" s="12" t="e">
        <f>K25*1.65</f>
        <v>#NUM!</v>
      </c>
      <c r="L27" s="5"/>
      <c r="M27" s="6"/>
      <c r="N27" s="6"/>
      <c r="O27" s="6" t="str">
        <f t="shared" si="0"/>
        <v>Lp,A,eqT,18</v>
      </c>
      <c r="P27" s="6">
        <f t="shared" si="1"/>
        <v>0</v>
      </c>
      <c r="Q27" s="6" t="str">
        <f t="shared" si="2"/>
        <v/>
      </c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16"/>
    </row>
    <row r="28" spans="1:34" ht="15.75" customHeight="1" x14ac:dyDescent="0.25">
      <c r="A28" s="62"/>
      <c r="B28" s="205"/>
      <c r="C28" s="58" t="s">
        <v>192</v>
      </c>
      <c r="D28" s="59"/>
      <c r="E28" s="8"/>
      <c r="F28" s="37"/>
      <c r="G28" s="5"/>
      <c r="H28" s="5"/>
      <c r="I28" s="4"/>
      <c r="J28" s="4"/>
      <c r="K28" s="4"/>
      <c r="L28" s="5"/>
      <c r="M28" s="6"/>
      <c r="N28" s="6"/>
      <c r="O28" s="6" t="str">
        <f t="shared" si="0"/>
        <v>Lp,A,eqT,19</v>
      </c>
      <c r="P28" s="6">
        <f t="shared" si="1"/>
        <v>0</v>
      </c>
      <c r="Q28" s="6" t="str">
        <f t="shared" si="2"/>
        <v/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16"/>
    </row>
    <row r="29" spans="1:34" ht="15.75" customHeight="1" x14ac:dyDescent="0.25">
      <c r="A29" s="62"/>
      <c r="B29" s="205"/>
      <c r="C29" s="58" t="s">
        <v>193</v>
      </c>
      <c r="D29" s="59"/>
      <c r="E29" s="8"/>
      <c r="F29" s="37"/>
      <c r="G29" s="5"/>
      <c r="H29" s="5"/>
      <c r="I29" s="5"/>
      <c r="J29" s="4"/>
      <c r="K29" s="4"/>
      <c r="L29" s="5"/>
      <c r="M29" s="6"/>
      <c r="N29" s="6"/>
      <c r="O29" s="6" t="str">
        <f t="shared" si="0"/>
        <v>Lp,A,eqT,20</v>
      </c>
      <c r="P29" s="6">
        <f t="shared" si="1"/>
        <v>0</v>
      </c>
      <c r="Q29" s="6" t="str">
        <f>IF(P29&gt;0,10^(P29/10-8),"")</f>
        <v/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16"/>
    </row>
    <row r="30" spans="1:34" ht="15.75" customHeight="1" x14ac:dyDescent="0.25">
      <c r="A30" s="62"/>
      <c r="B30" s="205"/>
      <c r="C30" s="58" t="s">
        <v>194</v>
      </c>
      <c r="D30" s="59"/>
      <c r="E30" s="8"/>
      <c r="F30" s="37"/>
      <c r="G30" s="5"/>
      <c r="H30" s="5"/>
      <c r="I30" s="5"/>
      <c r="J30" s="4"/>
      <c r="K30" s="4"/>
      <c r="L30" s="5"/>
      <c r="M30" s="6"/>
      <c r="N30" s="6"/>
      <c r="O30" s="6"/>
      <c r="P30" s="6">
        <f t="shared" si="1"/>
        <v>0</v>
      </c>
      <c r="Q30" s="6" t="str">
        <f t="shared" ref="Q30:Q34" si="3">IF(P30&gt;0,10^(P30/10-8),"")</f>
        <v/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16"/>
    </row>
    <row r="31" spans="1:34" ht="15.75" customHeight="1" x14ac:dyDescent="0.25">
      <c r="A31" s="62"/>
      <c r="B31" s="205"/>
      <c r="C31" s="58" t="s">
        <v>195</v>
      </c>
      <c r="D31" s="59"/>
      <c r="E31" s="8"/>
      <c r="F31" s="37"/>
      <c r="G31" s="5"/>
      <c r="H31" s="5"/>
      <c r="I31" s="5"/>
      <c r="J31" s="4"/>
      <c r="K31" s="4"/>
      <c r="L31" s="5"/>
      <c r="M31" s="6"/>
      <c r="N31" s="6"/>
      <c r="O31" s="6"/>
      <c r="P31" s="6">
        <f t="shared" si="1"/>
        <v>0</v>
      </c>
      <c r="Q31" s="6" t="str">
        <f t="shared" si="3"/>
        <v/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16"/>
    </row>
    <row r="32" spans="1:34" ht="15.75" customHeight="1" x14ac:dyDescent="0.25">
      <c r="A32" s="62"/>
      <c r="B32" s="205"/>
      <c r="C32" s="58" t="s">
        <v>196</v>
      </c>
      <c r="D32" s="59"/>
      <c r="E32" s="8"/>
      <c r="F32" s="37"/>
      <c r="G32" s="5"/>
      <c r="H32" s="5"/>
      <c r="I32" s="5"/>
      <c r="J32" s="4"/>
      <c r="K32" s="4"/>
      <c r="L32" s="5"/>
      <c r="M32" s="6"/>
      <c r="N32" s="6"/>
      <c r="O32" s="6"/>
      <c r="P32" s="6">
        <f t="shared" si="1"/>
        <v>0</v>
      </c>
      <c r="Q32" s="6" t="str">
        <f t="shared" si="3"/>
        <v/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16"/>
    </row>
    <row r="33" spans="1:34" ht="15.75" customHeight="1" x14ac:dyDescent="0.25">
      <c r="A33" s="62"/>
      <c r="B33" s="205"/>
      <c r="C33" s="58" t="s">
        <v>197</v>
      </c>
      <c r="D33" s="59"/>
      <c r="E33" s="8"/>
      <c r="F33" s="37"/>
      <c r="G33" s="5"/>
      <c r="H33" s="5"/>
      <c r="I33" s="5"/>
      <c r="J33" s="4"/>
      <c r="K33" s="4"/>
      <c r="L33" s="5"/>
      <c r="M33" s="6"/>
      <c r="N33" s="6"/>
      <c r="O33" s="6"/>
      <c r="P33" s="6">
        <f t="shared" si="1"/>
        <v>0</v>
      </c>
      <c r="Q33" s="6" t="str">
        <f t="shared" si="3"/>
        <v/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16"/>
    </row>
    <row r="34" spans="1:34" ht="15.75" customHeight="1" x14ac:dyDescent="0.2">
      <c r="A34" s="62"/>
      <c r="B34" s="205"/>
      <c r="C34" s="58" t="s">
        <v>198</v>
      </c>
      <c r="D34" s="60"/>
      <c r="E34" s="8"/>
      <c r="F34" s="37"/>
      <c r="G34" s="5"/>
      <c r="H34" s="5"/>
      <c r="I34" s="5"/>
      <c r="J34" s="4"/>
      <c r="K34" s="4"/>
      <c r="L34" s="5"/>
      <c r="M34" s="6"/>
      <c r="N34" s="6"/>
      <c r="O34" s="6"/>
      <c r="P34" s="6">
        <f t="shared" si="1"/>
        <v>0</v>
      </c>
      <c r="Q34" s="6" t="str">
        <f t="shared" si="3"/>
        <v/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16"/>
    </row>
    <row r="35" spans="1:34" ht="13.5" customHeight="1" thickBot="1" x14ac:dyDescent="0.25">
      <c r="A35" s="62"/>
      <c r="B35" s="205" t="s">
        <v>80</v>
      </c>
      <c r="C35" s="210" t="s">
        <v>18</v>
      </c>
      <c r="D35" s="213">
        <f>COUNT(D10:D34)</f>
        <v>0</v>
      </c>
      <c r="E35" s="8"/>
      <c r="F35" s="37"/>
      <c r="G35" s="5"/>
      <c r="H35" s="5"/>
      <c r="I35" s="5"/>
      <c r="J35" s="4"/>
      <c r="K35" s="4"/>
      <c r="L35" s="5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16"/>
    </row>
    <row r="36" spans="1:34" ht="13.5" customHeight="1" thickBot="1" x14ac:dyDescent="0.25">
      <c r="A36" s="62"/>
      <c r="B36" s="205"/>
      <c r="C36" s="211"/>
      <c r="D36" s="214"/>
      <c r="E36" s="8"/>
      <c r="F36" s="37"/>
      <c r="G36" s="220" t="s">
        <v>78</v>
      </c>
      <c r="H36" s="220"/>
      <c r="I36" s="220"/>
      <c r="J36" s="221"/>
      <c r="K36" s="54" t="str">
        <f>K10</f>
        <v/>
      </c>
      <c r="L36" s="55" t="s">
        <v>48</v>
      </c>
      <c r="M36" s="6"/>
      <c r="N36" s="6"/>
      <c r="O36" s="6" t="str">
        <f>C35</f>
        <v>N =</v>
      </c>
      <c r="P36" s="6">
        <f>D35</f>
        <v>0</v>
      </c>
      <c r="Q36" s="56" t="str">
        <f>IF(D35=0,"",AVERAGE(Q10:Q34))</f>
        <v/>
      </c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57"/>
      <c r="AD36" s="6"/>
      <c r="AE36" s="6"/>
      <c r="AF36" s="6"/>
      <c r="AG36" s="6"/>
      <c r="AH36" s="16"/>
    </row>
    <row r="37" spans="1:34" ht="13.5" customHeight="1" thickBot="1" x14ac:dyDescent="0.25">
      <c r="A37" s="62"/>
      <c r="B37" s="205"/>
      <c r="C37" s="212"/>
      <c r="D37" s="215"/>
      <c r="E37" s="5"/>
      <c r="F37" s="37"/>
      <c r="G37" s="220" t="s">
        <v>79</v>
      </c>
      <c r="H37" s="220"/>
      <c r="I37" s="220"/>
      <c r="J37" s="221"/>
      <c r="K37" s="54" t="e">
        <f>K27</f>
        <v>#NUM!</v>
      </c>
      <c r="L37" s="55" t="s">
        <v>48</v>
      </c>
      <c r="M37" s="6"/>
      <c r="N37" s="6"/>
      <c r="O37" s="6" t="s">
        <v>17</v>
      </c>
      <c r="P37" s="6"/>
      <c r="Q37" s="56" t="str">
        <f>IF(D35=0,"",10*(8+LOG(Q36)))</f>
        <v/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16"/>
    </row>
    <row r="38" spans="1:34" ht="13.5" customHeight="1" x14ac:dyDescent="0.2">
      <c r="A38" s="62"/>
      <c r="B38" s="37"/>
      <c r="C38" s="4"/>
      <c r="D38" s="5"/>
      <c r="E38" s="5"/>
      <c r="F38" s="37"/>
      <c r="G38" s="5"/>
      <c r="H38" s="5"/>
      <c r="I38" s="5"/>
      <c r="J38" s="4"/>
      <c r="K38" s="5"/>
      <c r="L38" s="5"/>
      <c r="M38" s="6"/>
      <c r="N38" s="6"/>
      <c r="O38" s="6" t="s">
        <v>15</v>
      </c>
      <c r="P38" s="6"/>
      <c r="Q38" s="56" t="str">
        <f>IF(D35=0,"",10*(8+LOG(G14/G10*Q36)))</f>
        <v/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16"/>
    </row>
    <row r="39" spans="1:34" ht="13.5" customHeight="1" x14ac:dyDescent="0.2">
      <c r="A39" s="62"/>
      <c r="B39" s="37"/>
      <c r="C39" s="4"/>
      <c r="D39" s="5"/>
      <c r="E39" s="5"/>
      <c r="F39" s="37"/>
      <c r="G39" s="5"/>
      <c r="H39" s="5"/>
      <c r="I39" s="5"/>
      <c r="J39" s="4"/>
      <c r="K39" s="5"/>
      <c r="L39" s="5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16"/>
    </row>
    <row r="40" spans="1:34" ht="22.5" customHeight="1" x14ac:dyDescent="0.2">
      <c r="A40" s="62"/>
      <c r="B40" s="202" t="s">
        <v>159</v>
      </c>
      <c r="C40" s="202"/>
      <c r="D40" s="202"/>
      <c r="E40" s="202"/>
      <c r="F40" s="202"/>
      <c r="G40" s="202"/>
      <c r="H40" s="202"/>
      <c r="I40" s="202"/>
      <c r="J40" s="202" t="s">
        <v>160</v>
      </c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16"/>
    </row>
    <row r="41" spans="1:34" ht="19.5" customHeight="1" x14ac:dyDescent="0.2">
      <c r="A41" s="62"/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16"/>
    </row>
    <row r="42" spans="1:34" ht="21.75" customHeight="1" x14ac:dyDescent="0.2">
      <c r="A42" s="62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16"/>
    </row>
    <row r="43" spans="1:34" x14ac:dyDescent="0.2">
      <c r="A43" s="6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16"/>
    </row>
    <row r="44" spans="1:34" x14ac:dyDescent="0.2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5"/>
    </row>
  </sheetData>
  <sheetProtection algorithmName="SHA-512" hashValue="RZB5O7dndHEJmJQR871HXfw8hbJq+DRsbHYNFvkGP5CEM+gHW3SXaQM2Cd2/CbOoG5cUy3RkvFIl1YEi9oDK1w==" saltValue="ikoTgrTozim+R9NSyNTXGA==" spinCount="100000" sheet="1" objects="1" scenarios="1"/>
  <mergeCells count="26">
    <mergeCell ref="G37:J37"/>
    <mergeCell ref="A1:AH2"/>
    <mergeCell ref="A3:AH3"/>
    <mergeCell ref="A4:AH4"/>
    <mergeCell ref="A5:AH5"/>
    <mergeCell ref="A6:AH7"/>
    <mergeCell ref="A8:AH8"/>
    <mergeCell ref="AC9:AG9"/>
    <mergeCell ref="C9:D9"/>
    <mergeCell ref="F12:G13"/>
    <mergeCell ref="B40:I40"/>
    <mergeCell ref="J40:AG40"/>
    <mergeCell ref="J41:AG43"/>
    <mergeCell ref="B41:I43"/>
    <mergeCell ref="I18:K18"/>
    <mergeCell ref="B35:B37"/>
    <mergeCell ref="F17:G19"/>
    <mergeCell ref="F23:G25"/>
    <mergeCell ref="B9:B34"/>
    <mergeCell ref="C35:C37"/>
    <mergeCell ref="D35:D37"/>
    <mergeCell ref="F9:G9"/>
    <mergeCell ref="F27:G27"/>
    <mergeCell ref="F11:G11"/>
    <mergeCell ref="F22:G22"/>
    <mergeCell ref="G36:J36"/>
  </mergeCells>
  <phoneticPr fontId="0" type="noConversion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67" orientation="landscape" r:id="rId1"/>
  <headerFooter scaleWithDoc="0" alignWithMargins="0">
    <oddFooter>&amp;L&amp;"Times New Roman,Normal"&amp;9HP.00 İlk Yayın Tarihi: 28.05.2016 Rev.No/Tarihi: 00/-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1"/>
  <sheetViews>
    <sheetView showGridLines="0" view="pageBreakPreview" topLeftCell="A3" zoomScale="115" zoomScaleNormal="115" zoomScaleSheetLayoutView="115" workbookViewId="0">
      <selection activeCell="C20" sqref="C20:C21"/>
    </sheetView>
  </sheetViews>
  <sheetFormatPr defaultColWidth="11.42578125" defaultRowHeight="12.75" x14ac:dyDescent="0.2"/>
  <cols>
    <col min="1" max="2" width="2.28515625" style="3" customWidth="1"/>
    <col min="3" max="3" width="18.140625" style="3" customWidth="1"/>
    <col min="4" max="4" width="1.42578125" style="3" customWidth="1"/>
    <col min="5" max="5" width="8.7109375" style="3" customWidth="1"/>
    <col min="6" max="19" width="7.5703125" style="3" customWidth="1"/>
    <col min="20" max="20" width="2.28515625" style="70" customWidth="1"/>
    <col min="21" max="21" width="2.28515625" style="3" customWidth="1"/>
    <col min="22" max="33" width="11.42578125" style="3" hidden="1" customWidth="1"/>
    <col min="34" max="16384" width="11.42578125" style="3"/>
  </cols>
  <sheetData>
    <row r="1" spans="2:30" ht="23.1" customHeight="1" x14ac:dyDescent="0.2">
      <c r="B1" s="237" t="s">
        <v>202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9"/>
    </row>
    <row r="2" spans="2:30" ht="15" customHeight="1" x14ac:dyDescent="0.2">
      <c r="B2" s="271" t="s">
        <v>156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3"/>
    </row>
    <row r="3" spans="2:30" ht="15" customHeight="1" x14ac:dyDescent="0.2">
      <c r="B3" s="283" t="s">
        <v>229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5"/>
    </row>
    <row r="4" spans="2:30" ht="5.0999999999999996" customHeight="1" x14ac:dyDescent="0.2">
      <c r="B4" s="67"/>
      <c r="C4" s="68"/>
      <c r="D4" s="68"/>
      <c r="E4" s="22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69"/>
    </row>
    <row r="5" spans="2:30" ht="12" customHeight="1" x14ac:dyDescent="0.2">
      <c r="B5" s="67"/>
      <c r="C5" s="68"/>
      <c r="D5" s="68"/>
      <c r="E5" s="300" t="s">
        <v>107</v>
      </c>
      <c r="F5" s="255" t="s">
        <v>88</v>
      </c>
      <c r="G5" s="257"/>
      <c r="H5" s="255" t="s">
        <v>113</v>
      </c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7"/>
      <c r="T5" s="69"/>
    </row>
    <row r="6" spans="2:30" ht="12" customHeight="1" x14ac:dyDescent="0.2">
      <c r="B6" s="67"/>
      <c r="C6" s="68"/>
      <c r="D6" s="68"/>
      <c r="E6" s="301"/>
      <c r="F6" s="251" t="s">
        <v>87</v>
      </c>
      <c r="G6" s="252"/>
      <c r="H6" s="251" t="s">
        <v>114</v>
      </c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2"/>
      <c r="T6" s="69"/>
    </row>
    <row r="7" spans="2:30" ht="12" customHeight="1" x14ac:dyDescent="0.2">
      <c r="B7" s="67"/>
      <c r="C7" s="68"/>
      <c r="D7" s="68"/>
      <c r="E7" s="302"/>
      <c r="F7" s="253" t="s">
        <v>89</v>
      </c>
      <c r="G7" s="254"/>
      <c r="H7" s="253" t="s">
        <v>200</v>
      </c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4"/>
      <c r="T7" s="69"/>
    </row>
    <row r="8" spans="2:30" ht="5.0999999999999996" customHeight="1" thickBot="1" x14ac:dyDescent="0.25">
      <c r="B8" s="67"/>
      <c r="C8" s="68"/>
      <c r="D8" s="68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69"/>
    </row>
    <row r="9" spans="2:30" ht="13.5" customHeight="1" thickBot="1" x14ac:dyDescent="0.25">
      <c r="B9" s="67"/>
      <c r="C9" s="68"/>
      <c r="D9" s="68"/>
      <c r="E9" s="260" t="s">
        <v>100</v>
      </c>
      <c r="F9" s="278" t="s">
        <v>93</v>
      </c>
      <c r="G9" s="279"/>
      <c r="H9" s="278" t="s">
        <v>99</v>
      </c>
      <c r="I9" s="279"/>
      <c r="J9" s="278" t="s">
        <v>98</v>
      </c>
      <c r="K9" s="279"/>
      <c r="L9" s="278" t="s">
        <v>97</v>
      </c>
      <c r="M9" s="279"/>
      <c r="N9" s="278" t="s">
        <v>96</v>
      </c>
      <c r="O9" s="279"/>
      <c r="P9" s="278" t="s">
        <v>95</v>
      </c>
      <c r="Q9" s="279"/>
      <c r="R9" s="278" t="s">
        <v>94</v>
      </c>
      <c r="S9" s="279"/>
      <c r="T9" s="69"/>
    </row>
    <row r="10" spans="2:30" ht="28.5" customHeight="1" thickBot="1" x14ac:dyDescent="0.25">
      <c r="B10" s="67"/>
      <c r="C10" s="68"/>
      <c r="D10" s="68"/>
      <c r="E10" s="261"/>
      <c r="F10" s="265"/>
      <c r="G10" s="266"/>
      <c r="H10" s="267"/>
      <c r="I10" s="266"/>
      <c r="J10" s="267"/>
      <c r="K10" s="268"/>
      <c r="L10" s="267"/>
      <c r="M10" s="266"/>
      <c r="N10" s="267"/>
      <c r="O10" s="266"/>
      <c r="P10" s="267"/>
      <c r="Q10" s="266"/>
      <c r="R10" s="267"/>
      <c r="S10" s="266"/>
      <c r="T10" s="69"/>
    </row>
    <row r="11" spans="2:30" ht="42" customHeight="1" x14ac:dyDescent="0.2">
      <c r="B11" s="299"/>
      <c r="C11" s="275" t="s">
        <v>106</v>
      </c>
      <c r="D11" s="6"/>
      <c r="E11" s="94" t="s">
        <v>102</v>
      </c>
      <c r="F11" s="190" t="s">
        <v>91</v>
      </c>
      <c r="G11" s="95" t="s">
        <v>92</v>
      </c>
      <c r="H11" s="191" t="str">
        <f>$F$11</f>
        <v>Gürültü seviyesi
(dB)</v>
      </c>
      <c r="I11" s="192" t="str">
        <f>$G$11</f>
        <v>Görev süresi
(saat)</v>
      </c>
      <c r="J11" s="191" t="str">
        <f>$F$11</f>
        <v>Gürültü seviyesi
(dB)</v>
      </c>
      <c r="K11" s="192" t="str">
        <f>$G$11</f>
        <v>Görev süresi
(saat)</v>
      </c>
      <c r="L11" s="191" t="str">
        <f>$F$11</f>
        <v>Gürültü seviyesi
(dB)</v>
      </c>
      <c r="M11" s="192" t="str">
        <f>$G$11</f>
        <v>Görev süresi
(saat)</v>
      </c>
      <c r="N11" s="191" t="str">
        <f>$F$11</f>
        <v>Gürültü seviyesi
(dB)</v>
      </c>
      <c r="O11" s="192" t="str">
        <f>$G$11</f>
        <v>Görev süresi
(saat)</v>
      </c>
      <c r="P11" s="191" t="str">
        <f>$F$11</f>
        <v>Gürültü seviyesi
(dB)</v>
      </c>
      <c r="Q11" s="192" t="str">
        <f>$G$11</f>
        <v>Görev süresi
(saat)</v>
      </c>
      <c r="R11" s="191" t="str">
        <f>$F$11</f>
        <v>Gürültü seviyesi
(dB)</v>
      </c>
      <c r="S11" s="193" t="str">
        <f>$G$11</f>
        <v>Görev süresi
(saat)</v>
      </c>
      <c r="T11" s="69"/>
      <c r="X11" s="61" t="s">
        <v>49</v>
      </c>
      <c r="Y11" s="61" t="s">
        <v>50</v>
      </c>
      <c r="Z11" s="61" t="s">
        <v>51</v>
      </c>
      <c r="AA11" s="61" t="s">
        <v>52</v>
      </c>
      <c r="AB11" s="61" t="s">
        <v>53</v>
      </c>
      <c r="AC11" s="61" t="s">
        <v>54</v>
      </c>
      <c r="AD11" s="61" t="s">
        <v>55</v>
      </c>
    </row>
    <row r="12" spans="2:30" ht="12.75" customHeight="1" x14ac:dyDescent="0.2">
      <c r="B12" s="299"/>
      <c r="C12" s="276"/>
      <c r="D12" s="22"/>
      <c r="E12" s="186">
        <v>1</v>
      </c>
      <c r="F12" s="185"/>
      <c r="G12" s="184"/>
      <c r="H12" s="183"/>
      <c r="I12" s="184"/>
      <c r="J12" s="183"/>
      <c r="K12" s="184"/>
      <c r="L12" s="183"/>
      <c r="M12" s="184"/>
      <c r="N12" s="183"/>
      <c r="O12" s="184"/>
      <c r="P12" s="183"/>
      <c r="Q12" s="184"/>
      <c r="R12" s="183"/>
      <c r="S12" s="184"/>
      <c r="T12" s="69"/>
      <c r="W12" s="61">
        <v>1</v>
      </c>
      <c r="X12" s="73" t="str">
        <f t="shared" ref="X12:X26" si="0">IF(F12&gt;0,10^(F12/10-8),"")</f>
        <v/>
      </c>
      <c r="Y12" s="73" t="str">
        <f t="shared" ref="Y12:Y26" si="1">IF(H12&gt;0,10^(H12/10-8),"")</f>
        <v/>
      </c>
      <c r="Z12" s="73" t="str">
        <f t="shared" ref="Z12:Z26" si="2">IF(J12&gt;0,10^(J12/10-8),"")</f>
        <v/>
      </c>
      <c r="AA12" s="73" t="str">
        <f t="shared" ref="AA12:AA26" si="3">IF(L12&gt;0,10^(L12/10-8),"")</f>
        <v/>
      </c>
      <c r="AB12" s="73" t="str">
        <f t="shared" ref="AB12:AB26" si="4">IF(N12&gt;0,10^(N12/10-8),"")</f>
        <v/>
      </c>
      <c r="AC12" s="73" t="str">
        <f t="shared" ref="AC12:AC26" si="5">IF(P12&gt;0,10^(P12/10-8),"")</f>
        <v/>
      </c>
      <c r="AD12" s="74" t="str">
        <f t="shared" ref="AD12:AD26" si="6">IF(R12&gt;0,10^(R12/10-8),"")</f>
        <v/>
      </c>
    </row>
    <row r="13" spans="2:30" ht="12.75" customHeight="1" x14ac:dyDescent="0.2">
      <c r="B13" s="299"/>
      <c r="C13" s="71"/>
      <c r="D13" s="22"/>
      <c r="E13" s="186">
        <v>2</v>
      </c>
      <c r="F13" s="185"/>
      <c r="G13" s="184"/>
      <c r="H13" s="183"/>
      <c r="I13" s="184"/>
      <c r="J13" s="183"/>
      <c r="K13" s="184"/>
      <c r="L13" s="183"/>
      <c r="M13" s="184"/>
      <c r="N13" s="183"/>
      <c r="O13" s="184"/>
      <c r="P13" s="183"/>
      <c r="Q13" s="184"/>
      <c r="R13" s="183"/>
      <c r="S13" s="184"/>
      <c r="T13" s="69"/>
      <c r="W13" s="61">
        <v>2</v>
      </c>
      <c r="X13" s="62" t="str">
        <f t="shared" si="0"/>
        <v/>
      </c>
      <c r="Y13" s="62" t="str">
        <f t="shared" si="1"/>
        <v/>
      </c>
      <c r="Z13" s="62" t="str">
        <f t="shared" si="2"/>
        <v/>
      </c>
      <c r="AA13" s="62" t="str">
        <f t="shared" si="3"/>
        <v/>
      </c>
      <c r="AB13" s="62" t="str">
        <f t="shared" si="4"/>
        <v/>
      </c>
      <c r="AC13" s="62" t="str">
        <f t="shared" si="5"/>
        <v/>
      </c>
      <c r="AD13" s="75" t="str">
        <f t="shared" si="6"/>
        <v/>
      </c>
    </row>
    <row r="14" spans="2:30" ht="12.75" customHeight="1" x14ac:dyDescent="0.2">
      <c r="B14" s="299"/>
      <c r="C14" s="286" t="s">
        <v>101</v>
      </c>
      <c r="D14" s="22"/>
      <c r="E14" s="186">
        <v>3</v>
      </c>
      <c r="F14" s="185"/>
      <c r="G14" s="184"/>
      <c r="H14" s="183"/>
      <c r="I14" s="184"/>
      <c r="J14" s="183"/>
      <c r="K14" s="184"/>
      <c r="L14" s="183"/>
      <c r="M14" s="184"/>
      <c r="N14" s="183"/>
      <c r="O14" s="184"/>
      <c r="P14" s="183"/>
      <c r="Q14" s="184"/>
      <c r="R14" s="183"/>
      <c r="S14" s="184"/>
      <c r="T14" s="69"/>
      <c r="W14" s="61">
        <v>3</v>
      </c>
      <c r="X14" s="62" t="str">
        <f t="shared" si="0"/>
        <v/>
      </c>
      <c r="Y14" s="62" t="str">
        <f t="shared" si="1"/>
        <v/>
      </c>
      <c r="Z14" s="62" t="str">
        <f t="shared" si="2"/>
        <v/>
      </c>
      <c r="AA14" s="62" t="str">
        <f t="shared" si="3"/>
        <v/>
      </c>
      <c r="AB14" s="62" t="str">
        <f t="shared" si="4"/>
        <v/>
      </c>
      <c r="AC14" s="62" t="str">
        <f t="shared" si="5"/>
        <v/>
      </c>
      <c r="AD14" s="75" t="str">
        <f t="shared" si="6"/>
        <v/>
      </c>
    </row>
    <row r="15" spans="2:30" ht="12.75" customHeight="1" x14ac:dyDescent="0.2">
      <c r="B15" s="299"/>
      <c r="C15" s="286"/>
      <c r="D15" s="22"/>
      <c r="E15" s="186">
        <v>4</v>
      </c>
      <c r="F15" s="185"/>
      <c r="G15" s="184"/>
      <c r="H15" s="183"/>
      <c r="I15" s="184"/>
      <c r="J15" s="183"/>
      <c r="K15" s="184"/>
      <c r="L15" s="183"/>
      <c r="M15" s="184"/>
      <c r="N15" s="183"/>
      <c r="O15" s="184"/>
      <c r="P15" s="183"/>
      <c r="Q15" s="184"/>
      <c r="R15" s="183"/>
      <c r="S15" s="184"/>
      <c r="T15" s="69"/>
      <c r="W15" s="61">
        <v>4</v>
      </c>
      <c r="X15" s="62" t="str">
        <f t="shared" si="0"/>
        <v/>
      </c>
      <c r="Y15" s="62" t="str">
        <f t="shared" si="1"/>
        <v/>
      </c>
      <c r="Z15" s="62" t="str">
        <f t="shared" si="2"/>
        <v/>
      </c>
      <c r="AA15" s="62" t="str">
        <f t="shared" si="3"/>
        <v/>
      </c>
      <c r="AB15" s="62" t="str">
        <f t="shared" si="4"/>
        <v/>
      </c>
      <c r="AC15" s="62" t="str">
        <f t="shared" si="5"/>
        <v/>
      </c>
      <c r="AD15" s="75" t="str">
        <f t="shared" si="6"/>
        <v/>
      </c>
    </row>
    <row r="16" spans="2:30" ht="15" customHeight="1" x14ac:dyDescent="0.2">
      <c r="B16" s="299"/>
      <c r="C16" s="164" t="s">
        <v>201</v>
      </c>
      <c r="D16" s="22"/>
      <c r="E16" s="186">
        <v>5</v>
      </c>
      <c r="F16" s="185"/>
      <c r="G16" s="184"/>
      <c r="H16" s="183"/>
      <c r="I16" s="184"/>
      <c r="J16" s="183"/>
      <c r="K16" s="184"/>
      <c r="L16" s="183"/>
      <c r="M16" s="184"/>
      <c r="N16" s="183"/>
      <c r="O16" s="184"/>
      <c r="P16" s="183"/>
      <c r="Q16" s="184"/>
      <c r="R16" s="183"/>
      <c r="S16" s="184"/>
      <c r="T16" s="69"/>
      <c r="W16" s="61">
        <v>5</v>
      </c>
      <c r="X16" s="62" t="str">
        <f t="shared" si="0"/>
        <v/>
      </c>
      <c r="Y16" s="62" t="str">
        <f t="shared" si="1"/>
        <v/>
      </c>
      <c r="Z16" s="62" t="str">
        <f t="shared" si="2"/>
        <v/>
      </c>
      <c r="AA16" s="62" t="str">
        <f t="shared" si="3"/>
        <v/>
      </c>
      <c r="AB16" s="62" t="str">
        <f t="shared" si="4"/>
        <v/>
      </c>
      <c r="AC16" s="62" t="str">
        <f t="shared" si="5"/>
        <v/>
      </c>
      <c r="AD16" s="75" t="str">
        <f t="shared" si="6"/>
        <v/>
      </c>
    </row>
    <row r="17" spans="2:32" ht="12.75" customHeight="1" x14ac:dyDescent="0.2">
      <c r="B17" s="299"/>
      <c r="C17" s="25" t="str">
        <f>IF(AE32=0,"",10*(8+LOG(AE32)))</f>
        <v/>
      </c>
      <c r="D17" s="22"/>
      <c r="E17" s="186">
        <v>6</v>
      </c>
      <c r="F17" s="185"/>
      <c r="G17" s="184"/>
      <c r="H17" s="183"/>
      <c r="I17" s="184"/>
      <c r="J17" s="183"/>
      <c r="K17" s="184"/>
      <c r="L17" s="183"/>
      <c r="M17" s="184"/>
      <c r="N17" s="183"/>
      <c r="O17" s="184"/>
      <c r="P17" s="183"/>
      <c r="Q17" s="184"/>
      <c r="R17" s="183"/>
      <c r="S17" s="184"/>
      <c r="T17" s="69"/>
      <c r="W17" s="61">
        <v>6</v>
      </c>
      <c r="X17" s="62" t="str">
        <f t="shared" si="0"/>
        <v/>
      </c>
      <c r="Y17" s="62" t="str">
        <f t="shared" si="1"/>
        <v/>
      </c>
      <c r="Z17" s="62" t="str">
        <f t="shared" si="2"/>
        <v/>
      </c>
      <c r="AA17" s="62" t="str">
        <f t="shared" si="3"/>
        <v/>
      </c>
      <c r="AB17" s="62" t="str">
        <f t="shared" si="4"/>
        <v/>
      </c>
      <c r="AC17" s="62" t="str">
        <f t="shared" si="5"/>
        <v/>
      </c>
      <c r="AD17" s="75" t="str">
        <f t="shared" si="6"/>
        <v/>
      </c>
    </row>
    <row r="18" spans="2:32" ht="12.75" customHeight="1" x14ac:dyDescent="0.2">
      <c r="B18" s="299"/>
      <c r="C18" s="76"/>
      <c r="D18" s="22"/>
      <c r="E18" s="186">
        <v>7</v>
      </c>
      <c r="F18" s="185"/>
      <c r="G18" s="184"/>
      <c r="H18" s="183"/>
      <c r="I18" s="184"/>
      <c r="J18" s="183"/>
      <c r="K18" s="184"/>
      <c r="L18" s="183"/>
      <c r="M18" s="184"/>
      <c r="N18" s="183"/>
      <c r="O18" s="184"/>
      <c r="P18" s="183"/>
      <c r="Q18" s="184"/>
      <c r="R18" s="183"/>
      <c r="S18" s="184"/>
      <c r="T18" s="69"/>
      <c r="W18" s="61">
        <v>7</v>
      </c>
      <c r="X18" s="62" t="str">
        <f t="shared" si="0"/>
        <v/>
      </c>
      <c r="Y18" s="62" t="str">
        <f t="shared" si="1"/>
        <v/>
      </c>
      <c r="Z18" s="62" t="str">
        <f t="shared" si="2"/>
        <v/>
      </c>
      <c r="AA18" s="62" t="str">
        <f t="shared" si="3"/>
        <v/>
      </c>
      <c r="AB18" s="62" t="str">
        <f t="shared" si="4"/>
        <v/>
      </c>
      <c r="AC18" s="62" t="str">
        <f t="shared" si="5"/>
        <v/>
      </c>
      <c r="AD18" s="75" t="str">
        <f t="shared" si="6"/>
        <v/>
      </c>
    </row>
    <row r="19" spans="2:32" ht="12.75" customHeight="1" x14ac:dyDescent="0.2">
      <c r="B19" s="299"/>
      <c r="C19" s="76"/>
      <c r="D19" s="22"/>
      <c r="E19" s="186">
        <v>8</v>
      </c>
      <c r="F19" s="185"/>
      <c r="G19" s="184"/>
      <c r="H19" s="183"/>
      <c r="I19" s="184"/>
      <c r="J19" s="183"/>
      <c r="K19" s="184"/>
      <c r="L19" s="183"/>
      <c r="M19" s="184"/>
      <c r="N19" s="183"/>
      <c r="O19" s="184"/>
      <c r="P19" s="183"/>
      <c r="Q19" s="184"/>
      <c r="R19" s="183"/>
      <c r="S19" s="184"/>
      <c r="T19" s="69"/>
      <c r="W19" s="61">
        <v>8</v>
      </c>
      <c r="X19" s="62" t="str">
        <f t="shared" si="0"/>
        <v/>
      </c>
      <c r="Y19" s="62" t="str">
        <f t="shared" si="1"/>
        <v/>
      </c>
      <c r="Z19" s="62" t="str">
        <f t="shared" si="2"/>
        <v/>
      </c>
      <c r="AA19" s="62" t="str">
        <f t="shared" si="3"/>
        <v/>
      </c>
      <c r="AB19" s="62" t="str">
        <f t="shared" si="4"/>
        <v/>
      </c>
      <c r="AC19" s="62" t="str">
        <f t="shared" si="5"/>
        <v/>
      </c>
      <c r="AD19" s="75" t="str">
        <f t="shared" si="6"/>
        <v/>
      </c>
    </row>
    <row r="20" spans="2:32" ht="12.75" customHeight="1" x14ac:dyDescent="0.2">
      <c r="B20" s="299"/>
      <c r="C20" s="277" t="s">
        <v>105</v>
      </c>
      <c r="D20" s="22"/>
      <c r="E20" s="186">
        <v>9</v>
      </c>
      <c r="F20" s="185"/>
      <c r="G20" s="184"/>
      <c r="H20" s="183"/>
      <c r="I20" s="184"/>
      <c r="J20" s="183"/>
      <c r="K20" s="184"/>
      <c r="L20" s="183"/>
      <c r="M20" s="184"/>
      <c r="N20" s="183"/>
      <c r="O20" s="184"/>
      <c r="P20" s="183"/>
      <c r="Q20" s="184"/>
      <c r="R20" s="183"/>
      <c r="S20" s="184"/>
      <c r="T20" s="69"/>
      <c r="W20" s="61">
        <v>9</v>
      </c>
      <c r="X20" s="62" t="str">
        <f t="shared" si="0"/>
        <v/>
      </c>
      <c r="Y20" s="62" t="str">
        <f t="shared" si="1"/>
        <v/>
      </c>
      <c r="Z20" s="62" t="str">
        <f t="shared" si="2"/>
        <v/>
      </c>
      <c r="AA20" s="62" t="str">
        <f t="shared" si="3"/>
        <v/>
      </c>
      <c r="AB20" s="62" t="str">
        <f t="shared" si="4"/>
        <v/>
      </c>
      <c r="AC20" s="62" t="str">
        <f t="shared" si="5"/>
        <v/>
      </c>
      <c r="AD20" s="75" t="str">
        <f t="shared" si="6"/>
        <v/>
      </c>
    </row>
    <row r="21" spans="2:32" ht="12.75" customHeight="1" x14ac:dyDescent="0.2">
      <c r="B21" s="299"/>
      <c r="C21" s="276"/>
      <c r="D21" s="22"/>
      <c r="E21" s="186">
        <v>10</v>
      </c>
      <c r="F21" s="185"/>
      <c r="G21" s="184"/>
      <c r="H21" s="183"/>
      <c r="I21" s="184"/>
      <c r="J21" s="183"/>
      <c r="K21" s="184"/>
      <c r="L21" s="183"/>
      <c r="M21" s="184"/>
      <c r="N21" s="183"/>
      <c r="O21" s="184"/>
      <c r="P21" s="183"/>
      <c r="Q21" s="184"/>
      <c r="R21" s="183"/>
      <c r="S21" s="184"/>
      <c r="T21" s="69"/>
      <c r="W21" s="61">
        <v>10</v>
      </c>
      <c r="X21" s="62" t="str">
        <f t="shared" si="0"/>
        <v/>
      </c>
      <c r="Y21" s="62" t="str">
        <f t="shared" si="1"/>
        <v/>
      </c>
      <c r="Z21" s="62" t="str">
        <f t="shared" si="2"/>
        <v/>
      </c>
      <c r="AA21" s="62" t="str">
        <f t="shared" si="3"/>
        <v/>
      </c>
      <c r="AB21" s="62" t="str">
        <f t="shared" si="4"/>
        <v/>
      </c>
      <c r="AC21" s="62" t="str">
        <f t="shared" si="5"/>
        <v/>
      </c>
      <c r="AD21" s="75" t="str">
        <f t="shared" si="6"/>
        <v/>
      </c>
    </row>
    <row r="22" spans="2:32" ht="12.75" customHeight="1" x14ac:dyDescent="0.2">
      <c r="B22" s="299"/>
      <c r="C22" s="165" t="s">
        <v>104</v>
      </c>
      <c r="D22" s="22"/>
      <c r="E22" s="186">
        <v>11</v>
      </c>
      <c r="F22" s="185"/>
      <c r="G22" s="184"/>
      <c r="H22" s="183"/>
      <c r="I22" s="184"/>
      <c r="J22" s="183"/>
      <c r="K22" s="184"/>
      <c r="L22" s="183"/>
      <c r="M22" s="184"/>
      <c r="N22" s="183"/>
      <c r="O22" s="184"/>
      <c r="P22" s="183"/>
      <c r="Q22" s="184"/>
      <c r="R22" s="183"/>
      <c r="S22" s="184"/>
      <c r="T22" s="69"/>
      <c r="W22" s="61">
        <v>11</v>
      </c>
      <c r="X22" s="62" t="str">
        <f t="shared" si="0"/>
        <v/>
      </c>
      <c r="Y22" s="62" t="str">
        <f t="shared" si="1"/>
        <v/>
      </c>
      <c r="Z22" s="62" t="str">
        <f t="shared" si="2"/>
        <v/>
      </c>
      <c r="AA22" s="62" t="str">
        <f t="shared" si="3"/>
        <v/>
      </c>
      <c r="AB22" s="62" t="str">
        <f t="shared" si="4"/>
        <v/>
      </c>
      <c r="AC22" s="62" t="str">
        <f t="shared" si="5"/>
        <v/>
      </c>
      <c r="AD22" s="75" t="str">
        <f t="shared" si="6"/>
        <v/>
      </c>
    </row>
    <row r="23" spans="2:32" ht="12.75" customHeight="1" x14ac:dyDescent="0.2">
      <c r="B23" s="299"/>
      <c r="C23" s="77" t="str">
        <f>IF(AF32=0,"",AF32)</f>
        <v/>
      </c>
      <c r="D23" s="22"/>
      <c r="E23" s="186">
        <v>12</v>
      </c>
      <c r="F23" s="185"/>
      <c r="G23" s="184"/>
      <c r="H23" s="183"/>
      <c r="I23" s="184"/>
      <c r="J23" s="183"/>
      <c r="K23" s="184"/>
      <c r="L23" s="183"/>
      <c r="M23" s="184"/>
      <c r="N23" s="183"/>
      <c r="O23" s="184"/>
      <c r="P23" s="183"/>
      <c r="Q23" s="184"/>
      <c r="R23" s="183"/>
      <c r="S23" s="184"/>
      <c r="T23" s="69"/>
      <c r="W23" s="61">
        <v>12</v>
      </c>
      <c r="X23" s="62" t="str">
        <f t="shared" si="0"/>
        <v/>
      </c>
      <c r="Y23" s="62" t="str">
        <f t="shared" si="1"/>
        <v/>
      </c>
      <c r="Z23" s="62" t="str">
        <f t="shared" si="2"/>
        <v/>
      </c>
      <c r="AA23" s="62" t="str">
        <f t="shared" si="3"/>
        <v/>
      </c>
      <c r="AB23" s="62" t="str">
        <f t="shared" si="4"/>
        <v/>
      </c>
      <c r="AC23" s="62" t="str">
        <f t="shared" si="5"/>
        <v/>
      </c>
      <c r="AD23" s="75" t="str">
        <f t="shared" si="6"/>
        <v/>
      </c>
    </row>
    <row r="24" spans="2:32" ht="12.75" customHeight="1" x14ac:dyDescent="0.2">
      <c r="B24" s="299"/>
      <c r="C24" s="277" t="s">
        <v>103</v>
      </c>
      <c r="D24" s="22"/>
      <c r="E24" s="186">
        <v>13</v>
      </c>
      <c r="F24" s="185"/>
      <c r="G24" s="184"/>
      <c r="H24" s="183"/>
      <c r="I24" s="184"/>
      <c r="J24" s="183"/>
      <c r="K24" s="184"/>
      <c r="L24" s="183"/>
      <c r="M24" s="184"/>
      <c r="N24" s="183"/>
      <c r="O24" s="184"/>
      <c r="P24" s="183"/>
      <c r="Q24" s="184"/>
      <c r="R24" s="183"/>
      <c r="S24" s="184"/>
      <c r="T24" s="69"/>
      <c r="W24" s="61">
        <v>13</v>
      </c>
      <c r="X24" s="62" t="str">
        <f t="shared" si="0"/>
        <v/>
      </c>
      <c r="Y24" s="62" t="str">
        <f t="shared" si="1"/>
        <v/>
      </c>
      <c r="Z24" s="62" t="str">
        <f t="shared" si="2"/>
        <v/>
      </c>
      <c r="AA24" s="62" t="str">
        <f t="shared" si="3"/>
        <v/>
      </c>
      <c r="AB24" s="62" t="str">
        <f t="shared" si="4"/>
        <v/>
      </c>
      <c r="AC24" s="62" t="str">
        <f t="shared" si="5"/>
        <v/>
      </c>
      <c r="AD24" s="75" t="str">
        <f t="shared" si="6"/>
        <v/>
      </c>
    </row>
    <row r="25" spans="2:32" ht="12.75" customHeight="1" x14ac:dyDescent="0.2">
      <c r="B25" s="299"/>
      <c r="C25" s="276"/>
      <c r="D25" s="22"/>
      <c r="E25" s="186">
        <v>14</v>
      </c>
      <c r="F25" s="185"/>
      <c r="G25" s="184"/>
      <c r="H25" s="183"/>
      <c r="I25" s="184"/>
      <c r="J25" s="183"/>
      <c r="K25" s="184"/>
      <c r="L25" s="183"/>
      <c r="M25" s="184"/>
      <c r="N25" s="183"/>
      <c r="O25" s="184"/>
      <c r="P25" s="183"/>
      <c r="Q25" s="184"/>
      <c r="R25" s="183"/>
      <c r="S25" s="184"/>
      <c r="T25" s="69"/>
      <c r="W25" s="61">
        <v>14</v>
      </c>
      <c r="X25" s="62" t="str">
        <f t="shared" si="0"/>
        <v/>
      </c>
      <c r="Y25" s="62" t="str">
        <f t="shared" si="1"/>
        <v/>
      </c>
      <c r="Z25" s="62" t="str">
        <f t="shared" si="2"/>
        <v/>
      </c>
      <c r="AA25" s="62" t="str">
        <f t="shared" si="3"/>
        <v/>
      </c>
      <c r="AB25" s="62" t="str">
        <f t="shared" si="4"/>
        <v/>
      </c>
      <c r="AC25" s="62" t="str">
        <f t="shared" si="5"/>
        <v/>
      </c>
      <c r="AD25" s="75" t="str">
        <f t="shared" si="6"/>
        <v/>
      </c>
    </row>
    <row r="26" spans="2:32" ht="12.75" customHeight="1" thickBot="1" x14ac:dyDescent="0.25">
      <c r="B26" s="299"/>
      <c r="C26" s="50">
        <f>AE30</f>
        <v>0</v>
      </c>
      <c r="D26" s="22"/>
      <c r="E26" s="187">
        <v>15</v>
      </c>
      <c r="F26" s="72"/>
      <c r="G26" s="188"/>
      <c r="H26" s="189"/>
      <c r="I26" s="188"/>
      <c r="J26" s="189"/>
      <c r="K26" s="188"/>
      <c r="L26" s="189"/>
      <c r="M26" s="188"/>
      <c r="N26" s="189"/>
      <c r="O26" s="188"/>
      <c r="P26" s="189"/>
      <c r="Q26" s="188"/>
      <c r="R26" s="189"/>
      <c r="S26" s="188"/>
      <c r="T26" s="69"/>
      <c r="W26" s="61">
        <v>15</v>
      </c>
      <c r="X26" s="63" t="str">
        <f t="shared" si="0"/>
        <v/>
      </c>
      <c r="Y26" s="63" t="str">
        <f t="shared" si="1"/>
        <v/>
      </c>
      <c r="Z26" s="63" t="str">
        <f t="shared" si="2"/>
        <v/>
      </c>
      <c r="AA26" s="63" t="str">
        <f t="shared" si="3"/>
        <v/>
      </c>
      <c r="AB26" s="63" t="str">
        <f t="shared" si="4"/>
        <v/>
      </c>
      <c r="AC26" s="63" t="str">
        <f t="shared" si="5"/>
        <v/>
      </c>
      <c r="AD26" s="78" t="str">
        <f t="shared" si="6"/>
        <v/>
      </c>
    </row>
    <row r="27" spans="2:32" ht="12.75" customHeight="1" x14ac:dyDescent="0.2">
      <c r="B27" s="243"/>
      <c r="C27" s="244"/>
      <c r="D27" s="244"/>
      <c r="E27" s="260" t="s">
        <v>111</v>
      </c>
      <c r="F27" s="262" t="str">
        <f>IF(X41=1,"!!! u2 = 0,7 or 1,5","u2")</f>
        <v>u2</v>
      </c>
      <c r="G27" s="263"/>
      <c r="H27" s="264" t="str">
        <f>IF(Y41=1,"!!! u2 = 0,7 or 1,5","u2")</f>
        <v>u2</v>
      </c>
      <c r="I27" s="263"/>
      <c r="J27" s="264" t="str">
        <f>IF(Z41=1,"!!! u2 = 0,7 or 1,5","u2")</f>
        <v>u2</v>
      </c>
      <c r="K27" s="263"/>
      <c r="L27" s="264" t="str">
        <f>IF(AA41=1,"!!! u2 = 0,7 or 1,5","u2")</f>
        <v>u2</v>
      </c>
      <c r="M27" s="263"/>
      <c r="N27" s="264" t="str">
        <f>IF(AB41=1,"!!! u2 = 0,7 or 1,5","u2")</f>
        <v>u2</v>
      </c>
      <c r="O27" s="263"/>
      <c r="P27" s="264" t="str">
        <f>IF(AC41=1,"!!! u2 = 0,7 or 1,5","u2")</f>
        <v>u2</v>
      </c>
      <c r="Q27" s="263"/>
      <c r="R27" s="264" t="str">
        <f>IF(AD41=1,"!!! u2 = 0,7 or 1,5","u2")</f>
        <v>u2</v>
      </c>
      <c r="S27" s="263"/>
      <c r="T27" s="69"/>
      <c r="W27" s="3" t="s">
        <v>56</v>
      </c>
      <c r="X27" s="3" t="str">
        <f>IF(F30=0,"",AVERAGE(X12:X26))</f>
        <v/>
      </c>
      <c r="Y27" s="3" t="str">
        <f>IF(H30=0,"",AVERAGE(Y12:Y26))</f>
        <v/>
      </c>
      <c r="Z27" s="3" t="str">
        <f>IF(J30=0,"",AVERAGE(Z12:Z26))</f>
        <v/>
      </c>
      <c r="AA27" s="3" t="str">
        <f>IF(L30=0,"",AVERAGE(AA12:AA26))</f>
        <v/>
      </c>
      <c r="AB27" s="3" t="str">
        <f>IF(N30=0,"",AVERAGE(AB12:AB26))</f>
        <v/>
      </c>
      <c r="AC27" s="3" t="str">
        <f>IF(P30=0,"",AVERAGE(AC12:AC26))</f>
        <v/>
      </c>
      <c r="AD27" s="3" t="str">
        <f>IF(R30=0,"",AVERAGE(AD12:AD26))</f>
        <v/>
      </c>
      <c r="AE27" s="61" t="s">
        <v>59</v>
      </c>
      <c r="AF27" s="61" t="s">
        <v>61</v>
      </c>
    </row>
    <row r="28" spans="2:32" ht="13.5" thickBot="1" x14ac:dyDescent="0.25">
      <c r="B28" s="243"/>
      <c r="C28" s="244"/>
      <c r="D28" s="244"/>
      <c r="E28" s="261"/>
      <c r="F28" s="269"/>
      <c r="G28" s="270"/>
      <c r="H28" s="269"/>
      <c r="I28" s="270"/>
      <c r="J28" s="269"/>
      <c r="K28" s="270"/>
      <c r="L28" s="269"/>
      <c r="M28" s="270"/>
      <c r="N28" s="269"/>
      <c r="O28" s="270"/>
      <c r="P28" s="269"/>
      <c r="Q28" s="270"/>
      <c r="R28" s="269"/>
      <c r="S28" s="270"/>
      <c r="T28" s="69"/>
      <c r="W28" s="3" t="s">
        <v>57</v>
      </c>
      <c r="X28" s="80" t="str">
        <f>IF(F30=0,"",10*(8+LOG10(X27)))</f>
        <v/>
      </c>
      <c r="Y28" s="81" t="str">
        <f>IF(H30=0,"",10*(8+LOG(Y27)))</f>
        <v/>
      </c>
      <c r="Z28" s="82" t="str">
        <f>IF(J30=0,"",10*(8+LOG(Z27)))</f>
        <v/>
      </c>
      <c r="AA28" s="81" t="str">
        <f>IF(L30=0,"",10*(8+LOG(AA27)))</f>
        <v/>
      </c>
      <c r="AB28" s="82" t="str">
        <f>IF(N30=0,"",10*(8+LOG(AB27)))</f>
        <v/>
      </c>
      <c r="AC28" s="81" t="str">
        <f>IF(P30=0,"",10*(8+LOG(AC27)))</f>
        <v/>
      </c>
      <c r="AD28" s="83" t="str">
        <f>IF(R30=0,"",10*(8+LOG(AD27)))</f>
        <v/>
      </c>
    </row>
    <row r="29" spans="2:32" ht="5.0999999999999996" customHeight="1" x14ac:dyDescent="0.2">
      <c r="B29" s="243"/>
      <c r="C29" s="244"/>
      <c r="D29" s="244"/>
      <c r="E29" s="244"/>
      <c r="F29" s="244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5"/>
    </row>
    <row r="30" spans="2:32" ht="14.25" customHeight="1" x14ac:dyDescent="0.2">
      <c r="B30" s="62"/>
      <c r="C30" s="96" t="e">
        <f>'İş tabanlı ve tam gün'!B35:B37</f>
        <v>#VALUE!</v>
      </c>
      <c r="D30" s="13"/>
      <c r="E30" s="6"/>
      <c r="F30" s="85">
        <f>COUNT(F12:F26)</f>
        <v>0</v>
      </c>
      <c r="G30" s="22"/>
      <c r="H30" s="85">
        <f t="shared" ref="H30:R30" si="7">COUNT(H12:H26)</f>
        <v>0</v>
      </c>
      <c r="I30" s="22"/>
      <c r="J30" s="85">
        <f t="shared" si="7"/>
        <v>0</v>
      </c>
      <c r="K30" s="22"/>
      <c r="L30" s="85">
        <f t="shared" si="7"/>
        <v>0</v>
      </c>
      <c r="M30" s="22"/>
      <c r="N30" s="85">
        <f t="shared" si="7"/>
        <v>0</v>
      </c>
      <c r="O30" s="22"/>
      <c r="P30" s="85">
        <f t="shared" si="7"/>
        <v>0</v>
      </c>
      <c r="Q30" s="22"/>
      <c r="R30" s="85">
        <f t="shared" si="7"/>
        <v>0</v>
      </c>
      <c r="S30" s="22"/>
      <c r="T30" s="100"/>
      <c r="W30" s="3" t="s">
        <v>60</v>
      </c>
      <c r="X30" s="86" t="str">
        <f>IF(X32="","",G34)</f>
        <v/>
      </c>
      <c r="Y30" s="87" t="str">
        <f>IF(Y32="","",I34)</f>
        <v/>
      </c>
      <c r="Z30" s="88" t="str">
        <f>IF(Z32="","",K34)</f>
        <v/>
      </c>
      <c r="AA30" s="87" t="str">
        <f>IF(AA32="","",M34)</f>
        <v/>
      </c>
      <c r="AB30" s="88" t="str">
        <f>IF(AB32="","",O34)</f>
        <v/>
      </c>
      <c r="AC30" s="87" t="str">
        <f>IF(AC32="","",Q34)</f>
        <v/>
      </c>
      <c r="AD30" s="89" t="str">
        <f>IF(AD32="","",S34)</f>
        <v/>
      </c>
      <c r="AE30" s="61">
        <f>SUM(X30:AD30)</f>
        <v>0</v>
      </c>
    </row>
    <row r="31" spans="2:32" ht="2.25" customHeight="1" x14ac:dyDescent="0.2">
      <c r="B31" s="62"/>
      <c r="C31" s="6"/>
      <c r="D31" s="6"/>
      <c r="E31" s="6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100"/>
    </row>
    <row r="32" spans="2:32" x14ac:dyDescent="0.2">
      <c r="B32" s="62"/>
      <c r="C32" s="96" t="s">
        <v>112</v>
      </c>
      <c r="D32" s="13"/>
      <c r="E32" s="13"/>
      <c r="F32" s="90" t="str">
        <f>X28</f>
        <v/>
      </c>
      <c r="G32" s="79"/>
      <c r="H32" s="90" t="str">
        <f>Y28</f>
        <v/>
      </c>
      <c r="I32" s="79"/>
      <c r="J32" s="90" t="str">
        <f>Z28</f>
        <v/>
      </c>
      <c r="K32" s="79"/>
      <c r="L32" s="90" t="str">
        <f>AA28</f>
        <v/>
      </c>
      <c r="M32" s="79"/>
      <c r="N32" s="90" t="str">
        <f>AB28</f>
        <v/>
      </c>
      <c r="O32" s="79"/>
      <c r="P32" s="90" t="str">
        <f>AC28</f>
        <v/>
      </c>
      <c r="Q32" s="79"/>
      <c r="R32" s="90" t="str">
        <f>AD28</f>
        <v/>
      </c>
      <c r="S32" s="97"/>
      <c r="T32" s="101"/>
      <c r="W32" s="3" t="s">
        <v>58</v>
      </c>
      <c r="X32" s="86" t="str">
        <f>IF(OR(G34="",X27=""),"",X27*G34/8)</f>
        <v/>
      </c>
      <c r="Y32" s="87" t="str">
        <f>IF(OR(I34="",Y27=""),"",Y27*I34/8)</f>
        <v/>
      </c>
      <c r="Z32" s="88" t="str">
        <f>IF(OR(K34="",Z27=""),"",Z27*K34/8)</f>
        <v/>
      </c>
      <c r="AA32" s="87" t="str">
        <f>IF(OR(M34="",AA27=""),"",AA27*M34/8)</f>
        <v/>
      </c>
      <c r="AB32" s="88" t="str">
        <f>IF(OR(O34="",AB27=""),"",AB27*O34/8)</f>
        <v/>
      </c>
      <c r="AC32" s="87" t="str">
        <f>IF(OR(Q34="",AC27=""),"",AC27*Q34/8)</f>
        <v/>
      </c>
      <c r="AD32" s="89" t="str">
        <f>IF(OR(S34="",AD27=""),"",AD27*S34/8)</f>
        <v/>
      </c>
      <c r="AE32" s="61">
        <f>SUM(X32:AD32)</f>
        <v>0</v>
      </c>
      <c r="AF32" s="61">
        <f>COUNT(X32:AD32)</f>
        <v>0</v>
      </c>
    </row>
    <row r="33" spans="2:31" x14ac:dyDescent="0.2">
      <c r="B33" s="62"/>
      <c r="C33" s="98" t="s">
        <v>108</v>
      </c>
      <c r="D33" s="6"/>
      <c r="E33" s="6"/>
      <c r="F33" s="92" t="str">
        <f>IF(X32&lt;&gt;"",X34,"")</f>
        <v/>
      </c>
      <c r="G33" s="97"/>
      <c r="H33" s="92" t="str">
        <f>IF(Y32&lt;&gt;"",Y34,"")</f>
        <v/>
      </c>
      <c r="I33" s="97"/>
      <c r="J33" s="92" t="str">
        <f>IF(Z32&lt;&gt;"",Z34,"")</f>
        <v/>
      </c>
      <c r="K33" s="97"/>
      <c r="L33" s="92" t="str">
        <f>IF(AA32&lt;&gt;"",AA34,"")</f>
        <v/>
      </c>
      <c r="M33" s="22"/>
      <c r="N33" s="92" t="str">
        <f>IF(AB32&lt;&gt;"",AB34,"")</f>
        <v/>
      </c>
      <c r="O33" s="22"/>
      <c r="P33" s="92" t="str">
        <f>IF(AC32&lt;&gt;"",AC34,"")</f>
        <v/>
      </c>
      <c r="Q33" s="97"/>
      <c r="R33" s="92" t="str">
        <f>IF(AD32&lt;&gt;"",AD34,"")</f>
        <v/>
      </c>
      <c r="S33" s="97"/>
      <c r="T33" s="101"/>
      <c r="AE33" s="3" t="e">
        <f>10*(8+LOG10(AE32))</f>
        <v>#NUM!</v>
      </c>
    </row>
    <row r="34" spans="2:31" x14ac:dyDescent="0.2">
      <c r="B34" s="62"/>
      <c r="C34" s="96" t="s">
        <v>109</v>
      </c>
      <c r="D34" s="13"/>
      <c r="E34" s="6"/>
      <c r="F34" s="97"/>
      <c r="G34" s="90" t="str">
        <f>IF(COUNT(G12:G26)&gt;0,AVERAGE(G12:G26),"")</f>
        <v/>
      </c>
      <c r="H34" s="79"/>
      <c r="I34" s="90" t="str">
        <f t="shared" ref="I34:S34" si="8">IF(COUNT(I12:I26)&gt;0,AVERAGE(I12:I26),"")</f>
        <v/>
      </c>
      <c r="J34" s="79"/>
      <c r="K34" s="90" t="str">
        <f t="shared" si="8"/>
        <v/>
      </c>
      <c r="L34" s="79"/>
      <c r="M34" s="90" t="str">
        <f t="shared" si="8"/>
        <v/>
      </c>
      <c r="N34" s="79"/>
      <c r="O34" s="90" t="str">
        <f t="shared" si="8"/>
        <v/>
      </c>
      <c r="P34" s="79"/>
      <c r="Q34" s="90" t="str">
        <f t="shared" si="8"/>
        <v/>
      </c>
      <c r="R34" s="79"/>
      <c r="S34" s="90" t="str">
        <f t="shared" si="8"/>
        <v/>
      </c>
      <c r="T34" s="102"/>
      <c r="W34" s="3" t="s">
        <v>63</v>
      </c>
      <c r="X34" s="92">
        <f>IF(F30&lt;2,0,STDEV(F12:F26)/SQRT(F30))</f>
        <v>0</v>
      </c>
      <c r="Y34" s="92">
        <f>IF(H30&lt;2,0,STDEV(H12:H26)/SQRT(H30))</f>
        <v>0</v>
      </c>
      <c r="Z34" s="92">
        <f>IF(J30&lt;2,0,STDEV(J12:J26)/SQRT(J30))</f>
        <v>0</v>
      </c>
      <c r="AA34" s="92">
        <f>IF(L30&lt;2,0,STDEV(L12:L26)/SQRT(L30))</f>
        <v>0</v>
      </c>
      <c r="AB34" s="92">
        <f>IF(N30&lt;2,0,STDEV(N12:N26)/SQRT(N30))</f>
        <v>0</v>
      </c>
      <c r="AC34" s="92">
        <f>IF(P30&lt;2,0,STDEV(P12:P26)/SQRT(P30))</f>
        <v>0</v>
      </c>
      <c r="AD34" s="92">
        <f>IF(R30&lt;2,0,STDEV(R12:R26)/SQRT(R30))</f>
        <v>0</v>
      </c>
    </row>
    <row r="35" spans="2:31" x14ac:dyDescent="0.2">
      <c r="B35" s="62"/>
      <c r="C35" s="98" t="s">
        <v>110</v>
      </c>
      <c r="D35" s="6"/>
      <c r="E35" s="6"/>
      <c r="F35" s="97"/>
      <c r="G35" s="92" t="str">
        <f>IF(X32&lt;&gt;"",X35,"")</f>
        <v/>
      </c>
      <c r="H35" s="97"/>
      <c r="I35" s="92" t="str">
        <f>IF(Y32&lt;&gt;"",Y35,"")</f>
        <v/>
      </c>
      <c r="J35" s="97"/>
      <c r="K35" s="92" t="str">
        <f>IF(Z32&lt;&gt;"",Z35,"")</f>
        <v/>
      </c>
      <c r="L35" s="97"/>
      <c r="M35" s="92" t="str">
        <f>IF(AA32&lt;&gt;"",AA35,"")</f>
        <v/>
      </c>
      <c r="N35" s="22"/>
      <c r="O35" s="92" t="str">
        <f>IF(AB32&lt;&gt;"",AB35,"")</f>
        <v/>
      </c>
      <c r="P35" s="22"/>
      <c r="Q35" s="92" t="str">
        <f>IF(AC32&lt;&gt;"",AC35,"")</f>
        <v/>
      </c>
      <c r="R35" s="97"/>
      <c r="S35" s="92" t="str">
        <f>IF(AD32&lt;&gt;"",AD35,"")</f>
        <v/>
      </c>
      <c r="T35" s="101"/>
      <c r="W35" s="3" t="s">
        <v>64</v>
      </c>
      <c r="X35" s="92">
        <f>IF(COUNT(G12:G26)&gt;1,STDEV(G12:G26)/SQRT(COUNT(G12:G26)),0)</f>
        <v>0</v>
      </c>
      <c r="Y35" s="92">
        <f>IF(COUNT(I12:I26)&gt;1,STDEV(I12:I26)/SQRT(COUNT(I12:I26)),0)</f>
        <v>0</v>
      </c>
      <c r="Z35" s="92">
        <f>IF(COUNT(K12:K26)&gt;1,STDEV(K12:K26)/SQRT(COUNT(K12:K26)),0)</f>
        <v>0</v>
      </c>
      <c r="AA35" s="92">
        <f>IF(COUNT(M12:M26)&gt;1,STDEV(M12:M26)/SQRT(COUNT(M12:M26)),0)</f>
        <v>0</v>
      </c>
      <c r="AB35" s="92">
        <f>IF(COUNT(O12:O26)&gt;1,STDEV(O12:O26)/SQRT(COUNT(O12:O26)),0)</f>
        <v>0</v>
      </c>
      <c r="AC35" s="92">
        <f>IF(COUNT(Q12:Q26)&gt;1,STDEV(Q12:Q26)/SQRT(COUNT(Q12:Q26)),0)</f>
        <v>0</v>
      </c>
      <c r="AD35" s="92">
        <f>IF(COUNT(S12:S26)&gt;1,STDEV(S12:S26)/SQRT(COUNT(S12:S26)),0)</f>
        <v>0</v>
      </c>
    </row>
    <row r="36" spans="2:31" ht="5.0999999999999996" customHeight="1" x14ac:dyDescent="0.2">
      <c r="B36" s="280"/>
      <c r="C36" s="281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81"/>
      <c r="R36" s="281"/>
      <c r="S36" s="281"/>
      <c r="T36" s="282"/>
    </row>
    <row r="37" spans="2:31" x14ac:dyDescent="0.2">
      <c r="B37" s="287" t="s">
        <v>203</v>
      </c>
      <c r="C37" s="288"/>
      <c r="D37" s="288"/>
      <c r="E37" s="288"/>
      <c r="F37" s="288"/>
      <c r="G37" s="288"/>
      <c r="H37" s="288"/>
      <c r="I37" s="288"/>
      <c r="J37" s="288"/>
      <c r="K37" s="289"/>
      <c r="L37" s="293" t="s">
        <v>204</v>
      </c>
      <c r="M37" s="294"/>
      <c r="N37" s="294"/>
      <c r="O37" s="294"/>
      <c r="P37" s="294"/>
      <c r="Q37" s="294"/>
      <c r="R37" s="294"/>
      <c r="S37" s="294"/>
      <c r="T37" s="295"/>
    </row>
    <row r="38" spans="2:31" ht="30" customHeight="1" x14ac:dyDescent="0.2">
      <c r="B38" s="290"/>
      <c r="C38" s="291"/>
      <c r="D38" s="291"/>
      <c r="E38" s="291"/>
      <c r="F38" s="291"/>
      <c r="G38" s="291"/>
      <c r="H38" s="291"/>
      <c r="I38" s="291"/>
      <c r="J38" s="291"/>
      <c r="K38" s="292"/>
      <c r="L38" s="296"/>
      <c r="M38" s="297"/>
      <c r="N38" s="297"/>
      <c r="O38" s="297"/>
      <c r="P38" s="297"/>
      <c r="Q38" s="297"/>
      <c r="R38" s="297"/>
      <c r="S38" s="297"/>
      <c r="T38" s="298"/>
      <c r="W38" s="3" t="s">
        <v>13</v>
      </c>
      <c r="X38" s="74">
        <f t="shared" ref="X38:AC38" si="9">IF(X32="",0,1)</f>
        <v>0</v>
      </c>
      <c r="Y38" s="74">
        <f t="shared" si="9"/>
        <v>0</v>
      </c>
      <c r="Z38" s="74">
        <f t="shared" si="9"/>
        <v>0</v>
      </c>
      <c r="AA38" s="74">
        <f t="shared" si="9"/>
        <v>0</v>
      </c>
      <c r="AB38" s="74">
        <f t="shared" si="9"/>
        <v>0</v>
      </c>
      <c r="AC38" s="74">
        <f t="shared" si="9"/>
        <v>0</v>
      </c>
      <c r="AD38" s="74">
        <f>IF(AD32="",0,1)</f>
        <v>0</v>
      </c>
    </row>
    <row r="39" spans="2:31" ht="9.9499999999999993" customHeight="1" x14ac:dyDescent="0.2">
      <c r="W39" s="3" t="s">
        <v>12</v>
      </c>
      <c r="X39" s="75">
        <f>IF(F28=0.7,2,0)</f>
        <v>0</v>
      </c>
      <c r="Y39" s="75">
        <f>IF(H28=0.7,2,0)</f>
        <v>0</v>
      </c>
      <c r="Z39" s="75">
        <f>IF(J28=0.7,2,0)</f>
        <v>0</v>
      </c>
      <c r="AA39" s="75">
        <f>IF(L28=0.7,2,0)</f>
        <v>0</v>
      </c>
      <c r="AB39" s="75">
        <f>IF(N28=0.7,2,0)</f>
        <v>0</v>
      </c>
      <c r="AC39" s="75">
        <f>IF(P28=0.7,2,0)</f>
        <v>0</v>
      </c>
      <c r="AD39" s="75">
        <f>IF(R28=0.7,2,0)</f>
        <v>0</v>
      </c>
    </row>
    <row r="40" spans="2:31" x14ac:dyDescent="0.2">
      <c r="X40" s="75"/>
      <c r="Y40" s="75"/>
      <c r="Z40" s="75"/>
      <c r="AA40" s="75"/>
      <c r="AB40" s="75"/>
      <c r="AC40" s="75"/>
      <c r="AD40" s="75"/>
    </row>
    <row r="41" spans="2:31" x14ac:dyDescent="0.2">
      <c r="X41" s="87"/>
      <c r="Y41" s="87"/>
      <c r="Z41" s="87"/>
      <c r="AA41" s="87"/>
      <c r="AB41" s="87"/>
      <c r="AC41" s="87"/>
      <c r="AD41" s="87"/>
    </row>
  </sheetData>
  <sheetProtection algorithmName="SHA-512" hashValue="wq1tVmG3s57ew2U288pL++AzarICiBfCgaxjML2X46Y4rziS+D6CSfp7GdU4EX0jyaetZbCZq84gPQqZd58V0w==" saltValue="02aJ50mmNT2zhsD/a9zYFw==" spinCount="100000" sheet="1" objects="1" scenarios="1"/>
  <mergeCells count="53">
    <mergeCell ref="B36:T36"/>
    <mergeCell ref="B3:T3"/>
    <mergeCell ref="C14:C15"/>
    <mergeCell ref="B37:K37"/>
    <mergeCell ref="B38:K38"/>
    <mergeCell ref="L37:T37"/>
    <mergeCell ref="L38:T38"/>
    <mergeCell ref="B29:T29"/>
    <mergeCell ref="B27:D28"/>
    <mergeCell ref="B11:B26"/>
    <mergeCell ref="E9:E10"/>
    <mergeCell ref="E5:E7"/>
    <mergeCell ref="C24:C25"/>
    <mergeCell ref="R27:S27"/>
    <mergeCell ref="R28:S28"/>
    <mergeCell ref="N27:O27"/>
    <mergeCell ref="B1:T1"/>
    <mergeCell ref="B2:T2"/>
    <mergeCell ref="E8:S8"/>
    <mergeCell ref="C11:C12"/>
    <mergeCell ref="C20:C21"/>
    <mergeCell ref="R9:S9"/>
    <mergeCell ref="L9:M9"/>
    <mergeCell ref="N10:O10"/>
    <mergeCell ref="P10:Q10"/>
    <mergeCell ref="R10:S10"/>
    <mergeCell ref="P9:Q9"/>
    <mergeCell ref="F9:G9"/>
    <mergeCell ref="H9:I9"/>
    <mergeCell ref="J9:K9"/>
    <mergeCell ref="N9:O9"/>
    <mergeCell ref="F5:G5"/>
    <mergeCell ref="N28:O28"/>
    <mergeCell ref="P27:Q27"/>
    <mergeCell ref="P28:Q28"/>
    <mergeCell ref="F28:G28"/>
    <mergeCell ref="H27:I27"/>
    <mergeCell ref="H28:I28"/>
    <mergeCell ref="J27:K27"/>
    <mergeCell ref="E27:E28"/>
    <mergeCell ref="F27:G27"/>
    <mergeCell ref="L27:M27"/>
    <mergeCell ref="F10:G10"/>
    <mergeCell ref="H10:I10"/>
    <mergeCell ref="J10:K10"/>
    <mergeCell ref="J28:K28"/>
    <mergeCell ref="L10:M10"/>
    <mergeCell ref="L28:M28"/>
    <mergeCell ref="F6:G6"/>
    <mergeCell ref="F7:G7"/>
    <mergeCell ref="H5:S5"/>
    <mergeCell ref="H6:S6"/>
    <mergeCell ref="H7:S7"/>
  </mergeCells>
  <phoneticPr fontId="0" type="noConversion"/>
  <printOptions horizontalCentered="1" verticalCentered="1"/>
  <pageMargins left="0.39370078740157483" right="0.39370078740157483" top="0.39370078740157483" bottom="0.59055118110236227" header="0.31496062992125984" footer="0.39370078740157483"/>
  <pageSetup paperSize="9" orientation="landscape" r:id="rId1"/>
  <headerFooter alignWithMargins="0">
    <oddFooter>&amp;L&amp;"Times New Roman,Normal"&amp;9HP.00 İlk Yayın Tarihi: 28.05.2016 Rev.No/Tarihi: 00/-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1"/>
  <sheetViews>
    <sheetView showGridLines="0" tabSelected="1" view="pageBreakPreview" zoomScale="115" zoomScaleNormal="100" zoomScaleSheetLayoutView="115" workbookViewId="0">
      <selection activeCell="D37" sqref="D37"/>
    </sheetView>
  </sheetViews>
  <sheetFormatPr defaultColWidth="11.42578125" defaultRowHeight="12.75" x14ac:dyDescent="0.2"/>
  <cols>
    <col min="1" max="2" width="2.28515625" style="3" customWidth="1"/>
    <col min="3" max="3" width="11.42578125" style="3"/>
    <col min="4" max="4" width="29" style="3" customWidth="1"/>
    <col min="5" max="5" width="10.42578125" style="3" customWidth="1"/>
    <col min="6" max="6" width="15.28515625" style="3" customWidth="1"/>
    <col min="7" max="13" width="9.7109375" style="3" customWidth="1"/>
    <col min="14" max="14" width="5.7109375" style="3" customWidth="1"/>
    <col min="15" max="15" width="3.7109375" style="3" customWidth="1"/>
    <col min="16" max="23" width="11.42578125" style="3" hidden="1" customWidth="1"/>
    <col min="24" max="16384" width="11.42578125" style="3"/>
  </cols>
  <sheetData>
    <row r="1" spans="2:23" ht="15.75" customHeight="1" x14ac:dyDescent="0.2">
      <c r="B1" s="237" t="s">
        <v>205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9"/>
    </row>
    <row r="2" spans="2:23" ht="15.75" customHeight="1" x14ac:dyDescent="0.2">
      <c r="B2" s="240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/>
    </row>
    <row r="3" spans="2:23" ht="20.100000000000001" customHeight="1" x14ac:dyDescent="0.2">
      <c r="B3" s="307" t="s">
        <v>230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9"/>
    </row>
    <row r="4" spans="2:23" ht="20.100000000000001" customHeight="1" x14ac:dyDescent="0.2">
      <c r="B4" s="310" t="s">
        <v>229</v>
      </c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2"/>
    </row>
    <row r="5" spans="2:23" ht="9.9499999999999993" customHeight="1" x14ac:dyDescent="0.2">
      <c r="B5" s="159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2:23" ht="15.75" x14ac:dyDescent="0.2">
      <c r="B6" s="62"/>
      <c r="C6" s="53"/>
      <c r="D6" s="53"/>
      <c r="E6" s="4"/>
      <c r="F6" s="5"/>
      <c r="G6" s="4"/>
      <c r="H6" s="246" t="s">
        <v>231</v>
      </c>
      <c r="I6" s="313"/>
      <c r="J6" s="313"/>
      <c r="K6" s="313"/>
      <c r="L6" s="313"/>
      <c r="M6" s="314"/>
      <c r="N6" s="162"/>
    </row>
    <row r="7" spans="2:23" ht="9.9499999999999993" customHeight="1" x14ac:dyDescent="0.2">
      <c r="B7" s="62"/>
      <c r="C7" s="155"/>
      <c r="D7" s="5"/>
      <c r="E7" s="4"/>
      <c r="F7" s="5"/>
      <c r="G7" s="37"/>
      <c r="H7" s="5"/>
      <c r="I7" s="5"/>
      <c r="J7" s="4"/>
      <c r="K7" s="4"/>
      <c r="L7" s="4"/>
      <c r="M7" s="4"/>
      <c r="N7" s="137"/>
    </row>
    <row r="8" spans="2:23" ht="6" customHeight="1" x14ac:dyDescent="0.2">
      <c r="B8" s="62"/>
      <c r="C8" s="155"/>
      <c r="D8" s="5"/>
      <c r="E8" s="4"/>
      <c r="F8" s="5"/>
      <c r="G8" s="37"/>
      <c r="H8" s="5"/>
      <c r="I8" s="5"/>
      <c r="J8" s="4"/>
      <c r="K8" s="4"/>
      <c r="L8" s="4"/>
      <c r="M8" s="4"/>
      <c r="N8" s="137"/>
    </row>
    <row r="9" spans="2:23" ht="15.75" x14ac:dyDescent="0.2">
      <c r="B9" s="62"/>
      <c r="C9" s="303" t="s">
        <v>225</v>
      </c>
      <c r="D9" s="303"/>
      <c r="E9" s="303"/>
      <c r="F9" s="140" t="str">
        <f>'Görev Tabanlı'!C17</f>
        <v/>
      </c>
      <c r="G9" s="93"/>
      <c r="H9" s="303" t="s">
        <v>115</v>
      </c>
      <c r="I9" s="303"/>
      <c r="J9" s="303"/>
      <c r="K9" s="105">
        <f>COUNT(Q14:W14)</f>
        <v>0</v>
      </c>
      <c r="L9" s="4"/>
      <c r="M9" s="4"/>
      <c r="N9" s="137"/>
    </row>
    <row r="10" spans="2:23" ht="15.75" x14ac:dyDescent="0.2">
      <c r="B10" s="62"/>
      <c r="C10" s="303" t="s">
        <v>226</v>
      </c>
      <c r="D10" s="303"/>
      <c r="E10" s="303"/>
      <c r="F10" s="140" t="str">
        <f>L36</f>
        <v/>
      </c>
      <c r="G10" s="93"/>
      <c r="H10" s="303" t="s">
        <v>116</v>
      </c>
      <c r="I10" s="303"/>
      <c r="J10" s="303"/>
      <c r="K10" s="106" t="str">
        <f>IF(K9=0,"",SUM(G26:M26))</f>
        <v/>
      </c>
      <c r="L10" s="4"/>
      <c r="M10" s="4"/>
      <c r="N10" s="137"/>
      <c r="Q10" s="3" t="s">
        <v>117</v>
      </c>
    </row>
    <row r="11" spans="2:23" ht="6" customHeight="1" x14ac:dyDescent="0.2">
      <c r="B11" s="62"/>
      <c r="C11" s="93"/>
      <c r="D11" s="5"/>
      <c r="E11" s="6"/>
      <c r="F11" s="136"/>
      <c r="G11" s="93"/>
      <c r="H11" s="104"/>
      <c r="I11" s="55"/>
      <c r="J11" s="6"/>
      <c r="K11" s="130"/>
      <c r="L11" s="4"/>
      <c r="M11" s="4"/>
      <c r="N11" s="137"/>
    </row>
    <row r="12" spans="2:23" ht="6" customHeight="1" x14ac:dyDescent="0.2">
      <c r="B12" s="62"/>
      <c r="C12" s="5"/>
      <c r="D12" s="55"/>
      <c r="E12" s="4"/>
      <c r="F12" s="5"/>
      <c r="G12" s="4"/>
      <c r="H12" s="4"/>
      <c r="I12" s="4"/>
      <c r="J12" s="4"/>
      <c r="K12" s="4"/>
      <c r="L12" s="4"/>
      <c r="M12" s="4"/>
      <c r="N12" s="137"/>
    </row>
    <row r="13" spans="2:23" ht="15.75" customHeight="1" x14ac:dyDescent="0.2">
      <c r="B13" s="62"/>
      <c r="C13" s="304" t="s">
        <v>125</v>
      </c>
      <c r="D13" s="305"/>
      <c r="E13" s="141" t="s">
        <v>133</v>
      </c>
      <c r="F13" s="141" t="s">
        <v>134</v>
      </c>
      <c r="G13" s="142" t="str">
        <f>'Görev Tabanlı'!F9</f>
        <v>Görev 1</v>
      </c>
      <c r="H13" s="142" t="str">
        <f>'Görev Tabanlı'!H9</f>
        <v>Görev 2</v>
      </c>
      <c r="I13" s="142" t="str">
        <f>'Görev Tabanlı'!J9</f>
        <v>Görev 3</v>
      </c>
      <c r="J13" s="142" t="str">
        <f>'Görev Tabanlı'!L9</f>
        <v>Görev 4</v>
      </c>
      <c r="K13" s="142" t="str">
        <f>'Görev Tabanlı'!N9</f>
        <v>Görev 5</v>
      </c>
      <c r="L13" s="142" t="str">
        <f>'Görev Tabanlı'!P9</f>
        <v>Görev 6</v>
      </c>
      <c r="M13" s="7" t="str">
        <f>'Görev Tabanlı'!R9</f>
        <v>Görev 7</v>
      </c>
      <c r="N13" s="137"/>
      <c r="Q13" s="109" t="s">
        <v>49</v>
      </c>
      <c r="R13" s="110" t="s">
        <v>50</v>
      </c>
      <c r="S13" s="111" t="s">
        <v>51</v>
      </c>
      <c r="T13" s="110" t="s">
        <v>52</v>
      </c>
      <c r="U13" s="111" t="s">
        <v>53</v>
      </c>
      <c r="V13" s="110" t="s">
        <v>54</v>
      </c>
      <c r="W13" s="112" t="s">
        <v>55</v>
      </c>
    </row>
    <row r="14" spans="2:23" ht="15.75" customHeight="1" x14ac:dyDescent="0.25">
      <c r="B14" s="62"/>
      <c r="C14" s="318" t="s">
        <v>90</v>
      </c>
      <c r="D14" s="143" t="s">
        <v>126</v>
      </c>
      <c r="E14" s="113" t="s">
        <v>3</v>
      </c>
      <c r="F14" s="22" t="s">
        <v>206</v>
      </c>
      <c r="G14" s="114" t="str">
        <f t="shared" ref="G14:M14" si="0">IF(Q$14&lt;&gt;"",Q18,"")</f>
        <v/>
      </c>
      <c r="H14" s="114" t="str">
        <f t="shared" si="0"/>
        <v/>
      </c>
      <c r="I14" s="114" t="str">
        <f t="shared" si="0"/>
        <v/>
      </c>
      <c r="J14" s="115" t="str">
        <f t="shared" si="0"/>
        <v/>
      </c>
      <c r="K14" s="115" t="str">
        <f t="shared" si="0"/>
        <v/>
      </c>
      <c r="L14" s="115" t="str">
        <f t="shared" si="0"/>
        <v/>
      </c>
      <c r="M14" s="116" t="str">
        <f t="shared" si="0"/>
        <v/>
      </c>
      <c r="N14" s="156"/>
      <c r="O14" s="6"/>
      <c r="Q14" s="86" t="str">
        <f>'Görev Tabanlı'!X32</f>
        <v/>
      </c>
      <c r="R14" s="87" t="str">
        <f>'Görev Tabanlı'!Y32</f>
        <v/>
      </c>
      <c r="S14" s="88" t="str">
        <f>'Görev Tabanlı'!Z32</f>
        <v/>
      </c>
      <c r="T14" s="87" t="str">
        <f>'Görev Tabanlı'!AA32</f>
        <v/>
      </c>
      <c r="U14" s="88" t="str">
        <f>'Görev Tabanlı'!AB32</f>
        <v/>
      </c>
      <c r="V14" s="87" t="str">
        <f>'Görev Tabanlı'!AC32</f>
        <v/>
      </c>
      <c r="W14" s="89" t="str">
        <f>'Görev Tabanlı'!AD32</f>
        <v/>
      </c>
    </row>
    <row r="15" spans="2:23" ht="15.75" customHeight="1" x14ac:dyDescent="0.25">
      <c r="B15" s="62"/>
      <c r="C15" s="319"/>
      <c r="D15" s="144" t="s">
        <v>127</v>
      </c>
      <c r="E15" s="107" t="s">
        <v>0</v>
      </c>
      <c r="F15" s="66" t="s">
        <v>207</v>
      </c>
      <c r="G15" s="117" t="str">
        <f t="shared" ref="G15:M15" si="1">IF(Q14&lt;&gt;"",G26/8*10^((G25-$F$9)/10),"")</f>
        <v/>
      </c>
      <c r="H15" s="117" t="str">
        <f t="shared" si="1"/>
        <v/>
      </c>
      <c r="I15" s="117" t="str">
        <f t="shared" si="1"/>
        <v/>
      </c>
      <c r="J15" s="118" t="str">
        <f t="shared" si="1"/>
        <v/>
      </c>
      <c r="K15" s="118" t="str">
        <f t="shared" si="1"/>
        <v/>
      </c>
      <c r="L15" s="118" t="str">
        <f t="shared" si="1"/>
        <v/>
      </c>
      <c r="M15" s="18" t="str">
        <f t="shared" si="1"/>
        <v/>
      </c>
      <c r="N15" s="156"/>
      <c r="O15" s="6"/>
    </row>
    <row r="16" spans="2:23" ht="15.75" customHeight="1" x14ac:dyDescent="0.25">
      <c r="B16" s="62"/>
      <c r="C16" s="318" t="s">
        <v>120</v>
      </c>
      <c r="D16" s="143" t="s">
        <v>126</v>
      </c>
      <c r="E16" s="119" t="s">
        <v>1</v>
      </c>
      <c r="F16" s="22" t="s">
        <v>208</v>
      </c>
      <c r="G16" s="114" t="str">
        <f t="shared" ref="G16:M16" si="2">IF(Q$14&lt;&gt;"",Q19,"")</f>
        <v/>
      </c>
      <c r="H16" s="114" t="str">
        <f t="shared" si="2"/>
        <v/>
      </c>
      <c r="I16" s="114" t="str">
        <f t="shared" si="2"/>
        <v/>
      </c>
      <c r="J16" s="115" t="str">
        <f t="shared" si="2"/>
        <v/>
      </c>
      <c r="K16" s="115" t="str">
        <f t="shared" si="2"/>
        <v/>
      </c>
      <c r="L16" s="115" t="str">
        <f t="shared" si="2"/>
        <v/>
      </c>
      <c r="M16" s="120" t="str">
        <f t="shared" si="2"/>
        <v/>
      </c>
      <c r="N16" s="156"/>
      <c r="O16" s="4"/>
      <c r="P16" s="121" t="s">
        <v>65</v>
      </c>
      <c r="Q16" s="91" t="str">
        <f>'Görev Tabanlı'!F32</f>
        <v/>
      </c>
      <c r="R16" s="91" t="str">
        <f>'Görev Tabanlı'!H32</f>
        <v/>
      </c>
      <c r="S16" s="91" t="str">
        <f>'Görev Tabanlı'!J32</f>
        <v/>
      </c>
      <c r="T16" s="91" t="str">
        <f>'Görev Tabanlı'!L32</f>
        <v/>
      </c>
      <c r="U16" s="91" t="str">
        <f>'Görev Tabanlı'!N32</f>
        <v/>
      </c>
      <c r="V16" s="91" t="str">
        <f>'Görev Tabanlı'!P32</f>
        <v/>
      </c>
      <c r="W16" s="91" t="str">
        <f>'Görev Tabanlı'!R32</f>
        <v/>
      </c>
    </row>
    <row r="17" spans="2:27" ht="15.75" customHeight="1" x14ac:dyDescent="0.25">
      <c r="B17" s="62"/>
      <c r="C17" s="319"/>
      <c r="D17" s="144" t="s">
        <v>127</v>
      </c>
      <c r="E17" s="107" t="s">
        <v>2</v>
      </c>
      <c r="F17" s="66" t="s">
        <v>209</v>
      </c>
      <c r="G17" s="117" t="str">
        <f t="shared" ref="G17:M17" si="3">IF(Q14&lt;&gt;"",(4.34*G15/G26),"")</f>
        <v/>
      </c>
      <c r="H17" s="117" t="str">
        <f t="shared" si="3"/>
        <v/>
      </c>
      <c r="I17" s="117" t="str">
        <f t="shared" si="3"/>
        <v/>
      </c>
      <c r="J17" s="118" t="str">
        <f t="shared" si="3"/>
        <v/>
      </c>
      <c r="K17" s="118" t="str">
        <f t="shared" si="3"/>
        <v/>
      </c>
      <c r="L17" s="118" t="str">
        <f t="shared" si="3"/>
        <v/>
      </c>
      <c r="M17" s="18" t="str">
        <f t="shared" si="3"/>
        <v/>
      </c>
      <c r="N17" s="156"/>
      <c r="O17" s="6"/>
      <c r="P17" s="61" t="s">
        <v>62</v>
      </c>
      <c r="Q17" s="91" t="str">
        <f>'Görev Tabanlı'!G34</f>
        <v/>
      </c>
      <c r="R17" s="91" t="str">
        <f>'Görev Tabanlı'!I34</f>
        <v/>
      </c>
      <c r="S17" s="91" t="str">
        <f>'Görev Tabanlı'!K34</f>
        <v/>
      </c>
      <c r="T17" s="91" t="str">
        <f>'Görev Tabanlı'!M34</f>
        <v/>
      </c>
      <c r="U17" s="91" t="str">
        <f>'Görev Tabanlı'!O34</f>
        <v/>
      </c>
      <c r="V17" s="91" t="str">
        <f>'Görev Tabanlı'!Q34</f>
        <v/>
      </c>
      <c r="W17" s="91" t="str">
        <f>'Görev Tabanlı'!S34</f>
        <v/>
      </c>
    </row>
    <row r="18" spans="2:27" ht="15.75" customHeight="1" x14ac:dyDescent="0.25">
      <c r="B18" s="62"/>
      <c r="C18" s="306" t="s">
        <v>128</v>
      </c>
      <c r="D18" s="306"/>
      <c r="E18" s="122"/>
      <c r="F18" s="22" t="s">
        <v>210</v>
      </c>
      <c r="G18" s="114" t="str">
        <f t="shared" ref="G18:M18" si="4">IF(Q$14&lt;&gt;"",G15*G14,"")</f>
        <v/>
      </c>
      <c r="H18" s="114" t="str">
        <f t="shared" si="4"/>
        <v/>
      </c>
      <c r="I18" s="114" t="str">
        <f t="shared" si="4"/>
        <v/>
      </c>
      <c r="J18" s="115" t="str">
        <f t="shared" si="4"/>
        <v/>
      </c>
      <c r="K18" s="115" t="str">
        <f t="shared" si="4"/>
        <v/>
      </c>
      <c r="L18" s="115" t="str">
        <f t="shared" si="4"/>
        <v/>
      </c>
      <c r="M18" s="120" t="str">
        <f t="shared" si="4"/>
        <v/>
      </c>
      <c r="N18" s="156"/>
      <c r="O18" s="6"/>
      <c r="P18" s="61" t="s">
        <v>63</v>
      </c>
      <c r="Q18" s="91">
        <f>'Görev Tabanlı'!X34</f>
        <v>0</v>
      </c>
      <c r="R18" s="91">
        <f>'Görev Tabanlı'!Y34</f>
        <v>0</v>
      </c>
      <c r="S18" s="91">
        <f>'Görev Tabanlı'!Z34</f>
        <v>0</v>
      </c>
      <c r="T18" s="91">
        <f>'Görev Tabanlı'!AA34</f>
        <v>0</v>
      </c>
      <c r="U18" s="91">
        <f>'Görev Tabanlı'!AB34</f>
        <v>0</v>
      </c>
      <c r="V18" s="91">
        <f>'Görev Tabanlı'!AC34</f>
        <v>0</v>
      </c>
      <c r="W18" s="91">
        <f>'Görev Tabanlı'!AD34</f>
        <v>0</v>
      </c>
    </row>
    <row r="19" spans="2:27" ht="15.75" customHeight="1" x14ac:dyDescent="0.25">
      <c r="B19" s="62"/>
      <c r="C19" s="306" t="s">
        <v>129</v>
      </c>
      <c r="D19" s="306"/>
      <c r="E19" s="10"/>
      <c r="F19" s="66" t="s">
        <v>211</v>
      </c>
      <c r="G19" s="40" t="str">
        <f t="shared" ref="G19:M19" si="5">IF(Q$14&lt;&gt;"",G17*G16,"")</f>
        <v/>
      </c>
      <c r="H19" s="40" t="str">
        <f t="shared" si="5"/>
        <v/>
      </c>
      <c r="I19" s="40" t="str">
        <f t="shared" si="5"/>
        <v/>
      </c>
      <c r="J19" s="116" t="str">
        <f t="shared" si="5"/>
        <v/>
      </c>
      <c r="K19" s="116" t="str">
        <f t="shared" si="5"/>
        <v/>
      </c>
      <c r="L19" s="116" t="str">
        <f t="shared" si="5"/>
        <v/>
      </c>
      <c r="M19" s="116" t="str">
        <f t="shared" si="5"/>
        <v/>
      </c>
      <c r="N19" s="156"/>
      <c r="P19" s="61" t="s">
        <v>64</v>
      </c>
      <c r="Q19" s="91">
        <f>'Görev Tabanlı'!X35</f>
        <v>0</v>
      </c>
      <c r="R19" s="91">
        <f>'Görev Tabanlı'!Y35</f>
        <v>0</v>
      </c>
      <c r="S19" s="91">
        <f>'Görev Tabanlı'!Z35</f>
        <v>0</v>
      </c>
      <c r="T19" s="91">
        <f>'Görev Tabanlı'!AA35</f>
        <v>0</v>
      </c>
      <c r="U19" s="91">
        <f>'Görev Tabanlı'!AB35</f>
        <v>0</v>
      </c>
      <c r="V19" s="91">
        <f>'Görev Tabanlı'!AC35</f>
        <v>0</v>
      </c>
      <c r="W19" s="91">
        <f>'Görev Tabanlı'!AD35</f>
        <v>0</v>
      </c>
    </row>
    <row r="20" spans="2:27" ht="15.75" customHeight="1" x14ac:dyDescent="0.25">
      <c r="B20" s="62"/>
      <c r="C20" s="306" t="s">
        <v>130</v>
      </c>
      <c r="D20" s="306"/>
      <c r="E20" s="47"/>
      <c r="F20" s="103" t="s">
        <v>212</v>
      </c>
      <c r="G20" s="124" t="str">
        <f t="shared" ref="G20:M20" si="6">IF(Q14&lt;&gt;"",G15*Q20,"")</f>
        <v/>
      </c>
      <c r="H20" s="124" t="str">
        <f t="shared" si="6"/>
        <v/>
      </c>
      <c r="I20" s="124" t="str">
        <f t="shared" si="6"/>
        <v/>
      </c>
      <c r="J20" s="92" t="str">
        <f t="shared" si="6"/>
        <v/>
      </c>
      <c r="K20" s="92" t="str">
        <f t="shared" si="6"/>
        <v/>
      </c>
      <c r="L20" s="92" t="str">
        <f t="shared" si="6"/>
        <v/>
      </c>
      <c r="M20" s="92" t="str">
        <f t="shared" si="6"/>
        <v/>
      </c>
      <c r="N20" s="99"/>
      <c r="P20" s="61" t="s">
        <v>66</v>
      </c>
      <c r="Q20" s="61">
        <f>'Görev Tabanlı'!F28</f>
        <v>0</v>
      </c>
      <c r="R20" s="61">
        <f>'Görev Tabanlı'!H28</f>
        <v>0</v>
      </c>
      <c r="S20" s="61">
        <f>'Görev Tabanlı'!J28</f>
        <v>0</v>
      </c>
      <c r="T20" s="61">
        <f>'Görev Tabanlı'!L28</f>
        <v>0</v>
      </c>
      <c r="U20" s="61">
        <f>'Görev Tabanlı'!N28</f>
        <v>0</v>
      </c>
      <c r="V20" s="61">
        <f>'Görev Tabanlı'!P28</f>
        <v>0</v>
      </c>
      <c r="W20" s="61">
        <f>'Görev Tabanlı'!R28</f>
        <v>0</v>
      </c>
      <c r="Y20" s="61"/>
      <c r="AA20" s="61"/>
    </row>
    <row r="21" spans="2:27" ht="15.75" customHeight="1" x14ac:dyDescent="0.25">
      <c r="B21" s="62"/>
      <c r="C21" s="306" t="s">
        <v>131</v>
      </c>
      <c r="D21" s="306"/>
      <c r="E21" s="47"/>
      <c r="F21" s="103" t="s">
        <v>213</v>
      </c>
      <c r="G21" s="124" t="str">
        <f t="shared" ref="G21:M21" si="7">IF(Q14&lt;&gt;"",G15*Q21,"")</f>
        <v/>
      </c>
      <c r="H21" s="124" t="str">
        <f t="shared" si="7"/>
        <v/>
      </c>
      <c r="I21" s="124" t="str">
        <f t="shared" si="7"/>
        <v/>
      </c>
      <c r="J21" s="92" t="str">
        <f t="shared" si="7"/>
        <v/>
      </c>
      <c r="K21" s="92" t="str">
        <f t="shared" si="7"/>
        <v/>
      </c>
      <c r="L21" s="92" t="str">
        <f t="shared" si="7"/>
        <v/>
      </c>
      <c r="M21" s="92" t="str">
        <f t="shared" si="7"/>
        <v/>
      </c>
      <c r="N21" s="99"/>
      <c r="P21" s="61" t="s">
        <v>67</v>
      </c>
      <c r="Q21" s="61">
        <v>1</v>
      </c>
      <c r="R21" s="61">
        <v>1</v>
      </c>
      <c r="S21" s="61">
        <v>1</v>
      </c>
      <c r="T21" s="61">
        <v>1</v>
      </c>
      <c r="U21" s="61">
        <v>1</v>
      </c>
      <c r="V21" s="61">
        <v>1</v>
      </c>
      <c r="W21" s="61">
        <v>1</v>
      </c>
    </row>
    <row r="22" spans="2:27" x14ac:dyDescent="0.2">
      <c r="B22" s="62"/>
      <c r="C22" s="5"/>
      <c r="D22" s="5"/>
      <c r="E22" s="4"/>
      <c r="F22" s="5"/>
      <c r="G22" s="5"/>
      <c r="H22" s="5"/>
      <c r="I22" s="5"/>
      <c r="J22" s="5"/>
      <c r="K22" s="5"/>
      <c r="L22" s="5"/>
      <c r="M22" s="5"/>
      <c r="N22" s="123"/>
      <c r="P22" s="61" t="s">
        <v>14</v>
      </c>
      <c r="Q22" s="91" t="str">
        <f>IF(Q14&lt;&gt;"",Q16+10*LOG10(Q17/$K$10),"")</f>
        <v/>
      </c>
      <c r="R22" s="91" t="str">
        <f t="shared" ref="R22:W22" si="8">IF(R14&lt;&gt;"",R16+10*LOG10(R17/$K$10),"")</f>
        <v/>
      </c>
      <c r="S22" s="91" t="str">
        <f t="shared" si="8"/>
        <v/>
      </c>
      <c r="T22" s="91" t="str">
        <f t="shared" si="8"/>
        <v/>
      </c>
      <c r="U22" s="91" t="str">
        <f t="shared" si="8"/>
        <v/>
      </c>
      <c r="V22" s="91" t="str">
        <f t="shared" si="8"/>
        <v/>
      </c>
      <c r="W22" s="91" t="str">
        <f t="shared" si="8"/>
        <v/>
      </c>
    </row>
    <row r="23" spans="2:27" x14ac:dyDescent="0.2">
      <c r="B23" s="62"/>
      <c r="C23" s="320" t="s">
        <v>227</v>
      </c>
      <c r="D23" s="321"/>
      <c r="E23" s="322"/>
      <c r="F23" s="330" t="str">
        <f>'Görev Tabanlı'!E9</f>
        <v>Görev adı</v>
      </c>
      <c r="G23" s="147" t="str">
        <f>G13</f>
        <v>Görev 1</v>
      </c>
      <c r="H23" s="142" t="str">
        <f t="shared" ref="H23:M23" si="9">H13</f>
        <v>Görev 2</v>
      </c>
      <c r="I23" s="142" t="str">
        <f t="shared" si="9"/>
        <v>Görev 3</v>
      </c>
      <c r="J23" s="142" t="str">
        <f t="shared" si="9"/>
        <v>Görev 4</v>
      </c>
      <c r="K23" s="142" t="str">
        <f t="shared" si="9"/>
        <v>Görev 5</v>
      </c>
      <c r="L23" s="142" t="str">
        <f t="shared" si="9"/>
        <v>Görev 6</v>
      </c>
      <c r="M23" s="7" t="str">
        <f t="shared" si="9"/>
        <v>Görev 7</v>
      </c>
      <c r="N23" s="139"/>
    </row>
    <row r="24" spans="2:27" ht="30.75" customHeight="1" x14ac:dyDescent="0.2">
      <c r="B24" s="62"/>
      <c r="C24" s="323"/>
      <c r="D24" s="324"/>
      <c r="E24" s="325"/>
      <c r="F24" s="331"/>
      <c r="G24" s="127" t="str">
        <f>IF( 'Görev Tabanlı'!F10="","",'Görev Tabanlı'!F10)</f>
        <v/>
      </c>
      <c r="H24" s="128" t="str">
        <f>IF( 'Görev Tabanlı'!H10="","",'Görev Tabanlı'!H10)</f>
        <v/>
      </c>
      <c r="I24" s="128" t="str">
        <f>IF( 'Görev Tabanlı'!J10="","",'Görev Tabanlı'!J10)</f>
        <v/>
      </c>
      <c r="J24" s="128" t="str">
        <f>IF( 'Görev Tabanlı'!L10="","",'Görev Tabanlı'!L10)</f>
        <v/>
      </c>
      <c r="K24" s="128" t="str">
        <f>IF( 'Görev Tabanlı'!N10="","",'Görev Tabanlı'!N10)</f>
        <v/>
      </c>
      <c r="L24" s="128" t="str">
        <f>IF( 'Görev Tabanlı'!P10="","",'Görev Tabanlı'!P10)</f>
        <v/>
      </c>
      <c r="M24" s="129" t="str">
        <f>IF( 'Görev Tabanlı'!R10="","",'Görev Tabanlı'!R10)</f>
        <v/>
      </c>
      <c r="N24" s="153"/>
      <c r="O24" s="126"/>
    </row>
    <row r="25" spans="2:27" ht="15.75" customHeight="1" x14ac:dyDescent="0.3">
      <c r="B25" s="62"/>
      <c r="C25" s="326" t="s">
        <v>132</v>
      </c>
      <c r="D25" s="327"/>
      <c r="E25" s="107" t="s">
        <v>4</v>
      </c>
      <c r="F25" s="152" t="s">
        <v>214</v>
      </c>
      <c r="G25" s="106" t="str">
        <f>IF(Q$14&lt;&gt;"",Q16,"")</f>
        <v/>
      </c>
      <c r="H25" s="106" t="str">
        <f t="shared" ref="H25:M25" si="10">IF(R$14&lt;&gt;"",R16,"")</f>
        <v/>
      </c>
      <c r="I25" s="106" t="str">
        <f t="shared" si="10"/>
        <v/>
      </c>
      <c r="J25" s="106" t="str">
        <f t="shared" si="10"/>
        <v/>
      </c>
      <c r="K25" s="106" t="str">
        <f t="shared" si="10"/>
        <v/>
      </c>
      <c r="L25" s="106" t="str">
        <f t="shared" si="10"/>
        <v/>
      </c>
      <c r="M25" s="106" t="str">
        <f t="shared" si="10"/>
        <v/>
      </c>
      <c r="N25" s="157"/>
    </row>
    <row r="26" spans="2:27" ht="15.75" customHeight="1" x14ac:dyDescent="0.2">
      <c r="B26" s="62"/>
      <c r="C26" s="326" t="s">
        <v>118</v>
      </c>
      <c r="D26" s="327"/>
      <c r="E26" s="107" t="s">
        <v>5</v>
      </c>
      <c r="F26" s="105" t="s">
        <v>62</v>
      </c>
      <c r="G26" s="106" t="str">
        <f>IF(Q$14&lt;&gt;"",Q17,"")</f>
        <v/>
      </c>
      <c r="H26" s="106" t="str">
        <f t="shared" ref="H26:M26" si="11">IF(R$14&lt;&gt;"",R17,"")</f>
        <v/>
      </c>
      <c r="I26" s="106" t="str">
        <f t="shared" si="11"/>
        <v/>
      </c>
      <c r="J26" s="106" t="str">
        <f t="shared" si="11"/>
        <v/>
      </c>
      <c r="K26" s="106" t="str">
        <f t="shared" si="11"/>
        <v/>
      </c>
      <c r="L26" s="106" t="str">
        <f t="shared" si="11"/>
        <v/>
      </c>
      <c r="M26" s="106" t="str">
        <f t="shared" si="11"/>
        <v/>
      </c>
      <c r="N26" s="157"/>
    </row>
    <row r="27" spans="2:27" ht="15.75" customHeight="1" x14ac:dyDescent="0.25">
      <c r="B27" s="62"/>
      <c r="C27" s="328" t="s">
        <v>119</v>
      </c>
      <c r="D27" s="329"/>
      <c r="E27" s="119" t="s">
        <v>6</v>
      </c>
      <c r="F27" s="85" t="s">
        <v>215</v>
      </c>
      <c r="G27" s="118" t="str">
        <f>IF(Q$14&lt;&gt;"",Q22,"")</f>
        <v/>
      </c>
      <c r="H27" s="118" t="str">
        <f t="shared" ref="H27:M27" si="12">IF(R$14&lt;&gt;"",R22,"")</f>
        <v/>
      </c>
      <c r="I27" s="118" t="str">
        <f t="shared" si="12"/>
        <v/>
      </c>
      <c r="J27" s="118" t="str">
        <f t="shared" si="12"/>
        <v/>
      </c>
      <c r="K27" s="118" t="str">
        <f t="shared" si="12"/>
        <v/>
      </c>
      <c r="L27" s="118" t="str">
        <f t="shared" si="12"/>
        <v/>
      </c>
      <c r="M27" s="18" t="str">
        <f t="shared" si="12"/>
        <v/>
      </c>
      <c r="N27" s="156"/>
    </row>
    <row r="28" spans="2:27" ht="15.75" customHeight="1" x14ac:dyDescent="0.25">
      <c r="B28" s="62"/>
      <c r="C28" s="300" t="s">
        <v>123</v>
      </c>
      <c r="D28" s="145" t="s">
        <v>90</v>
      </c>
      <c r="E28" s="125"/>
      <c r="F28" s="22" t="s">
        <v>216</v>
      </c>
      <c r="G28" s="114" t="str">
        <f t="shared" ref="G28:M31" si="13">IF(Q$14&lt;&gt;"",G18^2,"")</f>
        <v/>
      </c>
      <c r="H28" s="114" t="str">
        <f t="shared" si="13"/>
        <v/>
      </c>
      <c r="I28" s="114" t="str">
        <f t="shared" si="13"/>
        <v/>
      </c>
      <c r="J28" s="115" t="str">
        <f t="shared" si="13"/>
        <v/>
      </c>
      <c r="K28" s="115" t="str">
        <f t="shared" si="13"/>
        <v/>
      </c>
      <c r="L28" s="115" t="str">
        <f t="shared" si="13"/>
        <v/>
      </c>
      <c r="M28" s="120" t="str">
        <f t="shared" si="13"/>
        <v/>
      </c>
      <c r="N28" s="156"/>
    </row>
    <row r="29" spans="2:27" ht="15.75" customHeight="1" x14ac:dyDescent="0.25">
      <c r="B29" s="62"/>
      <c r="C29" s="301"/>
      <c r="D29" s="146" t="s">
        <v>120</v>
      </c>
      <c r="E29" s="10"/>
      <c r="F29" s="66" t="s">
        <v>217</v>
      </c>
      <c r="G29" s="117" t="str">
        <f t="shared" si="13"/>
        <v/>
      </c>
      <c r="H29" s="117" t="str">
        <f t="shared" si="13"/>
        <v/>
      </c>
      <c r="I29" s="117" t="str">
        <f t="shared" si="13"/>
        <v/>
      </c>
      <c r="J29" s="118" t="str">
        <f t="shared" si="13"/>
        <v/>
      </c>
      <c r="K29" s="118" t="str">
        <f t="shared" si="13"/>
        <v/>
      </c>
      <c r="L29" s="118" t="str">
        <f t="shared" si="13"/>
        <v/>
      </c>
      <c r="M29" s="18" t="str">
        <f t="shared" si="13"/>
        <v/>
      </c>
      <c r="N29" s="156"/>
    </row>
    <row r="30" spans="2:27" ht="15.75" customHeight="1" x14ac:dyDescent="0.25">
      <c r="B30" s="62"/>
      <c r="C30" s="301"/>
      <c r="D30" s="143" t="s">
        <v>111</v>
      </c>
      <c r="E30" s="122"/>
      <c r="F30" s="103" t="s">
        <v>218</v>
      </c>
      <c r="G30" s="114" t="str">
        <f t="shared" si="13"/>
        <v/>
      </c>
      <c r="H30" s="114" t="str">
        <f t="shared" si="13"/>
        <v/>
      </c>
      <c r="I30" s="114" t="str">
        <f t="shared" si="13"/>
        <v/>
      </c>
      <c r="J30" s="115" t="str">
        <f t="shared" si="13"/>
        <v/>
      </c>
      <c r="K30" s="115" t="str">
        <f t="shared" si="13"/>
        <v/>
      </c>
      <c r="L30" s="115" t="str">
        <f t="shared" si="13"/>
        <v/>
      </c>
      <c r="M30" s="120" t="str">
        <f t="shared" si="13"/>
        <v/>
      </c>
      <c r="N30" s="156"/>
    </row>
    <row r="31" spans="2:27" ht="15.75" customHeight="1" x14ac:dyDescent="0.25">
      <c r="B31" s="62"/>
      <c r="C31" s="301"/>
      <c r="D31" s="144" t="s">
        <v>121</v>
      </c>
      <c r="E31" s="10"/>
      <c r="F31" s="103" t="s">
        <v>219</v>
      </c>
      <c r="G31" s="117" t="str">
        <f t="shared" si="13"/>
        <v/>
      </c>
      <c r="H31" s="117" t="str">
        <f t="shared" si="13"/>
        <v/>
      </c>
      <c r="I31" s="117" t="str">
        <f t="shared" si="13"/>
        <v/>
      </c>
      <c r="J31" s="118" t="str">
        <f t="shared" si="13"/>
        <v/>
      </c>
      <c r="K31" s="118" t="str">
        <f t="shared" si="13"/>
        <v/>
      </c>
      <c r="L31" s="118" t="str">
        <f t="shared" si="13"/>
        <v/>
      </c>
      <c r="M31" s="18" t="str">
        <f t="shared" si="13"/>
        <v/>
      </c>
      <c r="N31" s="156"/>
    </row>
    <row r="32" spans="2:27" ht="15.75" customHeight="1" x14ac:dyDescent="0.25">
      <c r="B32" s="62"/>
      <c r="C32" s="302"/>
      <c r="D32" s="144" t="s">
        <v>122</v>
      </c>
      <c r="E32" s="108"/>
      <c r="F32" s="131" t="s">
        <v>220</v>
      </c>
      <c r="G32" s="132" t="str">
        <f t="shared" ref="G32:M32" si="14">IF(Q14&lt;&gt;"",SUM(G28:G31),"")</f>
        <v/>
      </c>
      <c r="H32" s="117" t="str">
        <f t="shared" si="14"/>
        <v/>
      </c>
      <c r="I32" s="117" t="str">
        <f t="shared" si="14"/>
        <v/>
      </c>
      <c r="J32" s="118" t="str">
        <f t="shared" si="14"/>
        <v/>
      </c>
      <c r="K32" s="118" t="str">
        <f t="shared" si="14"/>
        <v/>
      </c>
      <c r="L32" s="118" t="str">
        <f t="shared" si="14"/>
        <v/>
      </c>
      <c r="M32" s="18" t="str">
        <f t="shared" si="14"/>
        <v/>
      </c>
      <c r="N32" s="156"/>
    </row>
    <row r="33" spans="1:14" ht="9.9499999999999993" customHeight="1" x14ac:dyDescent="0.25">
      <c r="B33" s="62"/>
      <c r="C33" s="6"/>
      <c r="D33" s="6"/>
      <c r="E33" s="6"/>
      <c r="F33" s="158"/>
      <c r="G33" s="6"/>
      <c r="H33" s="4"/>
      <c r="I33" s="5"/>
      <c r="J33" s="5"/>
      <c r="K33" s="5"/>
      <c r="L33" s="5"/>
      <c r="M33" s="5"/>
      <c r="N33" s="123"/>
    </row>
    <row r="34" spans="1:14" ht="14.25" x14ac:dyDescent="0.25">
      <c r="B34" s="62"/>
      <c r="C34" s="6"/>
      <c r="D34" s="37" t="s">
        <v>124</v>
      </c>
      <c r="E34" s="151" t="s">
        <v>7</v>
      </c>
      <c r="F34" s="150" t="s">
        <v>221</v>
      </c>
      <c r="G34" s="33" t="str">
        <f>IF(K9=0,"",SUM(G32:M32))</f>
        <v/>
      </c>
      <c r="H34" s="4"/>
      <c r="I34" s="6"/>
      <c r="J34" s="6"/>
      <c r="K34" s="4"/>
      <c r="L34" s="5"/>
      <c r="M34" s="5"/>
      <c r="N34" s="123"/>
    </row>
    <row r="35" spans="1:14" ht="17.25" customHeight="1" x14ac:dyDescent="0.25">
      <c r="B35" s="62"/>
      <c r="C35" s="6"/>
      <c r="D35" s="148" t="s">
        <v>72</v>
      </c>
      <c r="E35" s="149"/>
      <c r="F35" s="150" t="s">
        <v>222</v>
      </c>
      <c r="G35" s="17" t="str">
        <f>IF(K9=0,"",SQRT(G34))</f>
        <v/>
      </c>
      <c r="H35" s="37" t="s">
        <v>11</v>
      </c>
      <c r="I35" s="134" t="str">
        <f>'İş tabanlı ve tam gün'!G37</f>
        <v>Genişletilmiş belirsizlik</v>
      </c>
      <c r="J35" s="6"/>
      <c r="K35" s="6"/>
      <c r="L35" s="6"/>
      <c r="M35" s="6"/>
      <c r="N35" s="16"/>
    </row>
    <row r="36" spans="1:14" ht="20.25" customHeight="1" x14ac:dyDescent="0.3">
      <c r="B36" s="62"/>
      <c r="C36" s="55"/>
      <c r="D36" s="6" t="s">
        <v>228</v>
      </c>
      <c r="E36" s="151" t="s">
        <v>8</v>
      </c>
      <c r="F36" s="152" t="s">
        <v>223</v>
      </c>
      <c r="G36" s="90" t="str">
        <f>F9</f>
        <v/>
      </c>
      <c r="H36" s="104" t="s">
        <v>11</v>
      </c>
      <c r="I36" s="154" t="s">
        <v>224</v>
      </c>
      <c r="J36" s="6"/>
      <c r="K36" s="6"/>
      <c r="L36" s="106" t="str">
        <f>IF(K9=0,"",1.65*G35)</f>
        <v/>
      </c>
      <c r="M36" s="55" t="s">
        <v>11</v>
      </c>
      <c r="N36" s="138"/>
    </row>
    <row r="37" spans="1:14" x14ac:dyDescent="0.2">
      <c r="B37" s="6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16"/>
    </row>
    <row r="38" spans="1:14" x14ac:dyDescent="0.2">
      <c r="B38" s="6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16"/>
    </row>
    <row r="39" spans="1:14" x14ac:dyDescent="0.2">
      <c r="A39" s="84"/>
      <c r="B39" s="287" t="s">
        <v>203</v>
      </c>
      <c r="C39" s="288"/>
      <c r="D39" s="288"/>
      <c r="E39" s="288"/>
      <c r="F39" s="289"/>
      <c r="G39" s="287" t="s">
        <v>204</v>
      </c>
      <c r="H39" s="288"/>
      <c r="I39" s="288"/>
      <c r="J39" s="288"/>
      <c r="K39" s="288"/>
      <c r="L39" s="288"/>
      <c r="M39" s="288"/>
      <c r="N39" s="289"/>
    </row>
    <row r="40" spans="1:14" ht="30" customHeight="1" x14ac:dyDescent="0.2">
      <c r="A40" s="84"/>
      <c r="B40" s="315"/>
      <c r="C40" s="316"/>
      <c r="D40" s="316"/>
      <c r="E40" s="316"/>
      <c r="F40" s="317"/>
      <c r="G40" s="290"/>
      <c r="H40" s="291"/>
      <c r="I40" s="291"/>
      <c r="J40" s="291"/>
      <c r="K40" s="291"/>
      <c r="L40" s="291"/>
      <c r="M40" s="291"/>
      <c r="N40" s="292"/>
    </row>
    <row r="41" spans="1:14" x14ac:dyDescent="0.2">
      <c r="A41" s="84"/>
      <c r="B41" s="84"/>
      <c r="H41" s="133"/>
      <c r="I41" s="135"/>
    </row>
  </sheetData>
  <sheetProtection algorithmName="SHA-512" hashValue="JNt//mS30MBwxFWljEW9I4MAIKKQHyORODdDJlXcXTSQ+o1QySrJ1Jhg1NIXCP4FPc7xCtUA1DfYQgR7mXPYJA==" saltValue="WTZ6IrySQkyIYsuW3KFfyA==" spinCount="100000" sheet="1" objects="1" scenarios="1"/>
  <mergeCells count="25">
    <mergeCell ref="G40:N40"/>
    <mergeCell ref="B40:F40"/>
    <mergeCell ref="C9:E9"/>
    <mergeCell ref="C10:E10"/>
    <mergeCell ref="C14:C15"/>
    <mergeCell ref="C16:C17"/>
    <mergeCell ref="C28:C32"/>
    <mergeCell ref="C20:D20"/>
    <mergeCell ref="C21:D21"/>
    <mergeCell ref="C23:E24"/>
    <mergeCell ref="C25:D25"/>
    <mergeCell ref="C26:D26"/>
    <mergeCell ref="C27:D27"/>
    <mergeCell ref="F23:F24"/>
    <mergeCell ref="B39:F39"/>
    <mergeCell ref="G39:N39"/>
    <mergeCell ref="B1:N2"/>
    <mergeCell ref="H9:J9"/>
    <mergeCell ref="H10:J10"/>
    <mergeCell ref="C13:D13"/>
    <mergeCell ref="C19:D19"/>
    <mergeCell ref="C18:D18"/>
    <mergeCell ref="B3:N3"/>
    <mergeCell ref="B4:N4"/>
    <mergeCell ref="H6:M6"/>
  </mergeCells>
  <phoneticPr fontId="0" type="noConversion"/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81" orientation="landscape" r:id="rId1"/>
  <headerFooter alignWithMargins="0">
    <oddFooter>&amp;L&amp;"Times New Roman,Normal"&amp;9HP.00 İlk Yayın Tarihi:28.05.2016 Rev.No/Tarihi: 00/-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Giriş-takdim</vt:lpstr>
      <vt:lpstr>İş tabanlı ve tam gün</vt:lpstr>
      <vt:lpstr>Görev Tabanlı</vt:lpstr>
      <vt:lpstr>Görev sonuçları</vt:lpstr>
      <vt:lpstr>'Giriş-takdim'!Print_Area</vt:lpstr>
      <vt:lpstr>'İş tabanlı ve tam gün'!Print_Area</vt:lpstr>
    </vt:vector>
  </TitlesOfParts>
  <Company>inrs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leon.thiery</dc:creator>
  <cp:lastModifiedBy>Windows User</cp:lastModifiedBy>
  <cp:lastPrinted>2016-05-12T08:55:34Z</cp:lastPrinted>
  <dcterms:created xsi:type="dcterms:W3CDTF">2007-03-27T09:30:13Z</dcterms:created>
  <dcterms:modified xsi:type="dcterms:W3CDTF">2017-11-27T07:49:34Z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-1086454072</vt:i4>
  </property>
  <property fmtid="{D5CDD505-2E9C-101B-9397-08002B2CF9AE}" pid="3" name="_NewReviewCycle">
    <vt:lpwstr/>
  </property>
  <property fmtid="{D5CDD505-2E9C-101B-9397-08002B2CF9AE}" pid="4" name="_EmailSubject">
    <vt:lpwstr>Kalkulationsprogramm zur DIN EN ISO 9612:2009-09</vt:lpwstr>
  </property>
  <property fmtid="{D5CDD505-2E9C-101B-9397-08002B2CF9AE}" pid="5" name="_AuthorEmail">
    <vt:lpwstr>Bernd.Kunzmann@din.de</vt:lpwstr>
  </property>
  <property fmtid="{D5CDD505-2E9C-101B-9397-08002B2CF9AE}" pid="6" name="_AuthorEmailDisplayName">
    <vt:lpwstr>Kunzmann, Bernd</vt:lpwstr>
  </property>
  <property fmtid="{D5CDD505-2E9C-101B-9397-08002B2CF9AE}" pid="7" name="_ReviewingToolsShownOnce">
    <vt:lpwstr/>
  </property>
</Properties>
</file>